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rikoa\Boîte à outils\Investissements\Outils\"/>
    </mc:Choice>
  </mc:AlternateContent>
  <xr:revisionPtr revIDLastSave="0" documentId="13_ncr:1_{F1191ECB-D2BA-4D3C-BEA8-08CD5962F1E4}" xr6:coauthVersionLast="45" xr6:coauthVersionMax="45" xr10:uidLastSave="{00000000-0000-0000-0000-000000000000}"/>
  <bookViews>
    <workbookView xWindow="-108" yWindow="-108" windowWidth="23256" windowHeight="12576" tabRatio="601" xr2:uid="{00000000-000D-0000-FFFF-FFFF00000000}"/>
  </bookViews>
  <sheets>
    <sheet name="Récapitulatif" sheetId="5" r:id="rId1"/>
    <sheet name="Autofinancement total" sheetId="10" r:id="rId2"/>
    <sheet name="Financement par emprunt" sheetId="9" r:id="rId3"/>
    <sheet name="Financement par crédit-bail" sheetId="12" r:id="rId4"/>
  </sheets>
  <definedNames>
    <definedName name="autofinancement">'Autofinancement total'!$J$26</definedName>
    <definedName name="capital">#REF!</definedName>
    <definedName name="capital_emprunté">'Financement par emprunt'!$I$3</definedName>
    <definedName name="capital_investi">Récapitulatif!$E$3</definedName>
    <definedName name="coef_dégressif">Récapitulatif!$E$7</definedName>
    <definedName name="da">Récapitulatif!$E$6</definedName>
    <definedName name="dégressif">Récapitulatif!$C$6</definedName>
    <definedName name="du">Récapitulatif!$E$4</definedName>
    <definedName name="durée_amort">Récapitulatif!$E$6</definedName>
    <definedName name="durée_créditbail">'Financement par crédit-bail'!$D$3</definedName>
    <definedName name="durée_emprunt">'Financement par emprunt'!$D$4</definedName>
    <definedName name="frais_dossier">'Financement par emprunt'!$I$4</definedName>
    <definedName name="IS">Récapitulatif!$E$9</definedName>
    <definedName name="K">Récapitulatif!$E$7</definedName>
    <definedName name="Taux_creditbail">'Financement par crédit-bail'!$F$3</definedName>
    <definedName name="taux_emprunt">'Financement par emprunt'!$G$4</definedName>
    <definedName name="tx_actualisation">Récapitulatif!$E$5</definedName>
    <definedName name="Tx_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9" l="1"/>
  <c r="I3" i="9"/>
  <c r="F27" i="9" l="1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28" i="9" l="1"/>
  <c r="I2" i="9"/>
  <c r="D2" i="9"/>
  <c r="C6" i="12" l="1"/>
  <c r="H7" i="9" l="1"/>
  <c r="I7" i="9"/>
  <c r="B7" i="12"/>
  <c r="B8" i="12" l="1"/>
  <c r="C7" i="12"/>
  <c r="D7" i="12" l="1"/>
  <c r="E7" i="12" s="1"/>
  <c r="F7" i="12" s="1"/>
  <c r="B9" i="12"/>
  <c r="C8" i="12"/>
  <c r="C8" i="9"/>
  <c r="D8" i="12" l="1"/>
  <c r="E8" i="12" s="1"/>
  <c r="F8" i="12" s="1"/>
  <c r="B10" i="12"/>
  <c r="C9" i="12"/>
  <c r="B9" i="9"/>
  <c r="D9" i="12" l="1"/>
  <c r="E9" i="12" s="1"/>
  <c r="F9" i="12" s="1"/>
  <c r="B11" i="12"/>
  <c r="C10" i="12"/>
  <c r="B10" i="9"/>
  <c r="C9" i="9"/>
  <c r="E9" i="9" s="1"/>
  <c r="G9" i="9" s="1"/>
  <c r="E8" i="9"/>
  <c r="E7" i="5"/>
  <c r="D6" i="10" s="1"/>
  <c r="E6" i="10" s="1"/>
  <c r="D10" i="12" l="1"/>
  <c r="E10" i="12" s="1"/>
  <c r="F10" i="12" s="1"/>
  <c r="B12" i="12"/>
  <c r="C11" i="12"/>
  <c r="B11" i="9"/>
  <c r="C10" i="9"/>
  <c r="E10" i="9" s="1"/>
  <c r="G10" i="9" s="1"/>
  <c r="D9" i="9"/>
  <c r="D8" i="9"/>
  <c r="D6" i="5"/>
  <c r="D11" i="12" l="1"/>
  <c r="E11" i="12" s="1"/>
  <c r="F11" i="12" s="1"/>
  <c r="B13" i="12"/>
  <c r="C12" i="12"/>
  <c r="B12" i="9"/>
  <c r="C11" i="9"/>
  <c r="E11" i="9" s="1"/>
  <c r="G11" i="9" s="1"/>
  <c r="D10" i="9"/>
  <c r="B7" i="5"/>
  <c r="D12" i="12" l="1"/>
  <c r="E12" i="12" s="1"/>
  <c r="F12" i="12" s="1"/>
  <c r="B14" i="12"/>
  <c r="C13" i="12"/>
  <c r="D11" i="9"/>
  <c r="B13" i="9"/>
  <c r="C12" i="9"/>
  <c r="I5" i="10"/>
  <c r="C6" i="10"/>
  <c r="H25" i="10"/>
  <c r="I25" i="10" s="1"/>
  <c r="H24" i="10"/>
  <c r="I24" i="10" s="1"/>
  <c r="H23" i="10"/>
  <c r="I23" i="10" s="1"/>
  <c r="H22" i="10"/>
  <c r="I22" i="10" s="1"/>
  <c r="H21" i="10"/>
  <c r="I21" i="10" s="1"/>
  <c r="H20" i="10"/>
  <c r="I20" i="10" s="1"/>
  <c r="H19" i="10"/>
  <c r="I19" i="10" s="1"/>
  <c r="H18" i="10"/>
  <c r="I18" i="10" s="1"/>
  <c r="H17" i="10"/>
  <c r="I17" i="10" s="1"/>
  <c r="B7" i="10"/>
  <c r="B8" i="10" s="1"/>
  <c r="C8" i="10" s="1"/>
  <c r="D13" i="12" l="1"/>
  <c r="E13" i="12" s="1"/>
  <c r="F13" i="12" s="1"/>
  <c r="B15" i="12"/>
  <c r="C14" i="12"/>
  <c r="B14" i="9"/>
  <c r="C13" i="9"/>
  <c r="E12" i="9"/>
  <c r="D7" i="10"/>
  <c r="E7" i="10" s="1"/>
  <c r="C7" i="10"/>
  <c r="F6" i="10"/>
  <c r="G6" i="10" s="1"/>
  <c r="H6" i="10" s="1"/>
  <c r="B9" i="10"/>
  <c r="C9" i="10" s="1"/>
  <c r="D12" i="9" l="1"/>
  <c r="G12" i="9"/>
  <c r="D14" i="12"/>
  <c r="E14" i="12" s="1"/>
  <c r="F14" i="12" s="1"/>
  <c r="B16" i="12"/>
  <c r="C15" i="12"/>
  <c r="D15" i="12" s="1"/>
  <c r="E15" i="12" s="1"/>
  <c r="F15" i="12" s="1"/>
  <c r="B15" i="9"/>
  <c r="C14" i="9"/>
  <c r="E13" i="9"/>
  <c r="G8" i="9"/>
  <c r="D8" i="10"/>
  <c r="F8" i="10" s="1"/>
  <c r="I6" i="10"/>
  <c r="F7" i="10"/>
  <c r="B10" i="10"/>
  <c r="C10" i="10" s="1"/>
  <c r="J5" i="10"/>
  <c r="D13" i="9" l="1"/>
  <c r="G13" i="9"/>
  <c r="E8" i="10"/>
  <c r="D9" i="10" s="1"/>
  <c r="B17" i="12"/>
  <c r="C16" i="12"/>
  <c r="B16" i="9"/>
  <c r="C15" i="9"/>
  <c r="E14" i="9"/>
  <c r="H8" i="9"/>
  <c r="I8" i="9" s="1"/>
  <c r="G7" i="10"/>
  <c r="B11" i="10"/>
  <c r="C11" i="10" s="1"/>
  <c r="D14" i="9" l="1"/>
  <c r="G14" i="9"/>
  <c r="F9" i="10"/>
  <c r="E9" i="10"/>
  <c r="D10" i="10" s="1"/>
  <c r="F10" i="10" s="1"/>
  <c r="D16" i="12"/>
  <c r="E16" i="12" s="1"/>
  <c r="F16" i="12" s="1"/>
  <c r="B18" i="12"/>
  <c r="C17" i="12"/>
  <c r="B17" i="9"/>
  <c r="C16" i="9"/>
  <c r="E15" i="9"/>
  <c r="J6" i="10"/>
  <c r="H7" i="10"/>
  <c r="I7" i="10" s="1"/>
  <c r="B12" i="10"/>
  <c r="C12" i="10" s="1"/>
  <c r="D15" i="9" l="1"/>
  <c r="G15" i="9"/>
  <c r="E10" i="10"/>
  <c r="D11" i="10" s="1"/>
  <c r="F11" i="10" s="1"/>
  <c r="D17" i="12"/>
  <c r="E17" i="12" s="1"/>
  <c r="F17" i="12" s="1"/>
  <c r="B19" i="12"/>
  <c r="C18" i="12"/>
  <c r="E16" i="9"/>
  <c r="B18" i="9"/>
  <c r="C17" i="9"/>
  <c r="H9" i="9"/>
  <c r="I9" i="9" s="1"/>
  <c r="J7" i="10"/>
  <c r="G8" i="10"/>
  <c r="B13" i="10"/>
  <c r="D16" i="9" l="1"/>
  <c r="G16" i="9"/>
  <c r="C13" i="10"/>
  <c r="E13" i="10"/>
  <c r="E11" i="10"/>
  <c r="D12" i="10" s="1"/>
  <c r="F12" i="10" s="1"/>
  <c r="D18" i="12"/>
  <c r="E18" i="12" s="1"/>
  <c r="F18" i="12" s="1"/>
  <c r="B20" i="12"/>
  <c r="C19" i="12"/>
  <c r="E17" i="9"/>
  <c r="B19" i="9"/>
  <c r="C18" i="9"/>
  <c r="H8" i="10"/>
  <c r="I8" i="10" s="1"/>
  <c r="G10" i="10"/>
  <c r="B14" i="10"/>
  <c r="D17" i="9" l="1"/>
  <c r="G17" i="9"/>
  <c r="C14" i="10"/>
  <c r="E14" i="10"/>
  <c r="E12" i="10"/>
  <c r="D13" i="10" s="1"/>
  <c r="F13" i="10" s="1"/>
  <c r="D19" i="12"/>
  <c r="E19" i="12" s="1"/>
  <c r="F19" i="12" s="1"/>
  <c r="B21" i="12"/>
  <c r="C20" i="12"/>
  <c r="E18" i="9"/>
  <c r="B20" i="9"/>
  <c r="C19" i="9"/>
  <c r="H10" i="9"/>
  <c r="I10" i="9" s="1"/>
  <c r="J8" i="10"/>
  <c r="G9" i="10"/>
  <c r="B15" i="10"/>
  <c r="H10" i="10"/>
  <c r="I10" i="10" s="1"/>
  <c r="D18" i="9" l="1"/>
  <c r="G18" i="9"/>
  <c r="C15" i="10"/>
  <c r="E15" i="10"/>
  <c r="D20" i="12"/>
  <c r="E20" i="12" s="1"/>
  <c r="F20" i="12" s="1"/>
  <c r="B22" i="12"/>
  <c r="C21" i="12"/>
  <c r="E19" i="9"/>
  <c r="B21" i="9"/>
  <c r="C20" i="9"/>
  <c r="H12" i="9"/>
  <c r="I12" i="9" s="1"/>
  <c r="J10" i="10"/>
  <c r="H9" i="10"/>
  <c r="I9" i="10" s="1"/>
  <c r="G11" i="10"/>
  <c r="B16" i="10"/>
  <c r="D19" i="9" l="1"/>
  <c r="G19" i="9"/>
  <c r="H19" i="9" s="1"/>
  <c r="I19" i="9" s="1"/>
  <c r="C16" i="10"/>
  <c r="E16" i="10"/>
  <c r="D21" i="12"/>
  <c r="E21" i="12" s="1"/>
  <c r="F21" i="12" s="1"/>
  <c r="B23" i="12"/>
  <c r="C22" i="12"/>
  <c r="E20" i="9"/>
  <c r="B22" i="9"/>
  <c r="C21" i="9"/>
  <c r="H11" i="9"/>
  <c r="I11" i="9" s="1"/>
  <c r="J9" i="10"/>
  <c r="H11" i="10"/>
  <c r="I11" i="10" s="1"/>
  <c r="B17" i="10"/>
  <c r="E17" i="10" s="1"/>
  <c r="D20" i="9" l="1"/>
  <c r="G20" i="9"/>
  <c r="H20" i="9" s="1"/>
  <c r="I20" i="9" s="1"/>
  <c r="J11" i="10"/>
  <c r="D22" i="12"/>
  <c r="E22" i="12" s="1"/>
  <c r="F22" i="12" s="1"/>
  <c r="B24" i="12"/>
  <c r="C23" i="12"/>
  <c r="E21" i="9"/>
  <c r="B23" i="9"/>
  <c r="C22" i="9"/>
  <c r="H13" i="9"/>
  <c r="I13" i="9" s="1"/>
  <c r="C17" i="10"/>
  <c r="J17" i="10"/>
  <c r="B18" i="10"/>
  <c r="E18" i="10" s="1"/>
  <c r="D21" i="9" l="1"/>
  <c r="G21" i="9"/>
  <c r="H21" i="9" s="1"/>
  <c r="I21" i="9" s="1"/>
  <c r="D23" i="12"/>
  <c r="E23" i="12" s="1"/>
  <c r="F23" i="12" s="1"/>
  <c r="B25" i="12"/>
  <c r="C25" i="12" s="1"/>
  <c r="C24" i="12"/>
  <c r="E22" i="9"/>
  <c r="B24" i="9"/>
  <c r="C23" i="9"/>
  <c r="C18" i="10"/>
  <c r="J18" i="10"/>
  <c r="B19" i="10"/>
  <c r="E19" i="10" s="1"/>
  <c r="D22" i="9" l="1"/>
  <c r="G22" i="9"/>
  <c r="H22" i="9" s="1"/>
  <c r="I22" i="9" s="1"/>
  <c r="D24" i="12"/>
  <c r="E24" i="12" s="1"/>
  <c r="F24" i="12" s="1"/>
  <c r="D25" i="12"/>
  <c r="E25" i="12" s="1"/>
  <c r="F25" i="12" s="1"/>
  <c r="E23" i="9"/>
  <c r="B25" i="9"/>
  <c r="C24" i="9"/>
  <c r="C19" i="10"/>
  <c r="J19" i="10"/>
  <c r="B20" i="10"/>
  <c r="E20" i="10" s="1"/>
  <c r="D23" i="9" l="1"/>
  <c r="G23" i="9"/>
  <c r="H23" i="9" s="1"/>
  <c r="I23" i="9" s="1"/>
  <c r="E24" i="9"/>
  <c r="B26" i="9"/>
  <c r="C25" i="9"/>
  <c r="C20" i="10"/>
  <c r="J20" i="10"/>
  <c r="B21" i="10"/>
  <c r="E21" i="10" s="1"/>
  <c r="D24" i="9" l="1"/>
  <c r="G24" i="9"/>
  <c r="H24" i="9" s="1"/>
  <c r="I24" i="9" s="1"/>
  <c r="E25" i="9"/>
  <c r="B27" i="9"/>
  <c r="C27" i="9" s="1"/>
  <c r="C26" i="9"/>
  <c r="C21" i="10"/>
  <c r="J21" i="10"/>
  <c r="B22" i="10"/>
  <c r="E22" i="10" s="1"/>
  <c r="D25" i="9" l="1"/>
  <c r="G25" i="9"/>
  <c r="H25" i="9" s="1"/>
  <c r="I25" i="9" s="1"/>
  <c r="E26" i="9"/>
  <c r="E27" i="9"/>
  <c r="G27" i="9" s="1"/>
  <c r="C22" i="10"/>
  <c r="J22" i="10"/>
  <c r="B23" i="10"/>
  <c r="E23" i="10" s="1"/>
  <c r="D26" i="9" l="1"/>
  <c r="G26" i="9"/>
  <c r="H26" i="9" s="1"/>
  <c r="I26" i="9" s="1"/>
  <c r="H27" i="9"/>
  <c r="I27" i="9" s="1"/>
  <c r="D27" i="9"/>
  <c r="C23" i="10"/>
  <c r="J23" i="10"/>
  <c r="B24" i="10"/>
  <c r="E24" i="10" s="1"/>
  <c r="D28" i="9" l="1"/>
  <c r="C24" i="10"/>
  <c r="J24" i="10"/>
  <c r="B25" i="10"/>
  <c r="E25" i="10" s="1"/>
  <c r="C25" i="10" l="1"/>
  <c r="J25" i="10"/>
  <c r="C26" i="10" l="1"/>
  <c r="C28" i="9" l="1"/>
  <c r="E28" i="9" l="1"/>
  <c r="D14" i="10" l="1"/>
  <c r="F14" i="10" s="1"/>
  <c r="G12" i="10" l="1"/>
  <c r="G13" i="10"/>
  <c r="H13" i="10" l="1"/>
  <c r="I13" i="10" s="1"/>
  <c r="H12" i="10"/>
  <c r="I12" i="10" s="1"/>
  <c r="J13" i="10" l="1"/>
  <c r="H14" i="9"/>
  <c r="I14" i="9" s="1"/>
  <c r="H15" i="9"/>
  <c r="I15" i="9" s="1"/>
  <c r="J12" i="10"/>
  <c r="D15" i="10"/>
  <c r="F15" i="10" s="1"/>
  <c r="G14" i="10" l="1"/>
  <c r="H14" i="10" l="1"/>
  <c r="I14" i="10" s="1"/>
  <c r="D16" i="10"/>
  <c r="F16" i="10" s="1"/>
  <c r="G16" i="10" s="1"/>
  <c r="H16" i="9" l="1"/>
  <c r="I16" i="9" s="1"/>
  <c r="H16" i="10"/>
  <c r="I16" i="10" s="1"/>
  <c r="G15" i="10"/>
  <c r="J14" i="10"/>
  <c r="J16" i="10" l="1"/>
  <c r="H18" i="9"/>
  <c r="I18" i="9" s="1"/>
  <c r="G26" i="10"/>
  <c r="H15" i="10"/>
  <c r="I15" i="10" s="1"/>
  <c r="D17" i="10"/>
  <c r="F17" i="10" s="1"/>
  <c r="H17" i="9" l="1"/>
  <c r="I17" i="9" s="1"/>
  <c r="I28" i="9" s="1"/>
  <c r="G28" i="9"/>
  <c r="D18" i="10"/>
  <c r="F18" i="10" s="1"/>
  <c r="J15" i="10"/>
  <c r="H26" i="10"/>
  <c r="H4" i="5" l="1"/>
  <c r="H28" i="9"/>
  <c r="D19" i="10"/>
  <c r="F19" i="10" s="1"/>
  <c r="J26" i="10"/>
  <c r="H3" i="5" s="1"/>
  <c r="I26" i="10"/>
  <c r="D20" i="10" l="1"/>
  <c r="F20" i="10" s="1"/>
  <c r="D21" i="10" l="1"/>
  <c r="F21" i="10" s="1"/>
  <c r="D22" i="10" l="1"/>
  <c r="F22" i="10" s="1"/>
  <c r="D23" i="10" l="1"/>
  <c r="F23" i="10" s="1"/>
  <c r="D24" i="10" l="1"/>
  <c r="F24" i="10" s="1"/>
  <c r="D25" i="10" l="1"/>
  <c r="F25" i="10" l="1"/>
  <c r="F26" i="10" s="1"/>
  <c r="D26" i="10"/>
  <c r="C26" i="12"/>
  <c r="D6" i="12"/>
  <c r="D26" i="12" l="1"/>
  <c r="E6" i="12"/>
  <c r="E26" i="12" s="1"/>
  <c r="F6" i="12" l="1"/>
  <c r="F26" i="12" s="1"/>
  <c r="H5" i="5" l="1"/>
  <c r="I4" i="5" s="1"/>
  <c r="I5" i="5" l="1"/>
  <c r="I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BERGARA</author>
  </authors>
  <commentList>
    <comment ref="B5" authorId="0" shapeId="0" xr:uid="{00000000-0006-0000-0000-000001000000}">
      <text>
        <r>
          <rPr>
            <sz val="9"/>
            <color indexed="18"/>
            <rFont val="Calibri"/>
            <family val="2"/>
          </rPr>
          <t>Le taux d'actualisation est égal au taux de rentabilité minimum exigé par l'entreprise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</author>
  </authors>
  <commentList>
    <comment ref="G5" authorId="0" shapeId="0" xr:uid="{00000000-0006-0000-0200-000001000000}">
      <text>
        <r>
          <rPr>
            <sz val="10"/>
            <color indexed="48"/>
            <rFont val="Calibri"/>
            <family val="2"/>
            <scheme val="minor"/>
          </rPr>
          <t>Economie d'impôt/bénéfices sur les intérêts et les amortissements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<sst xmlns="http://schemas.openxmlformats.org/spreadsheetml/2006/main" count="57" uniqueCount="44">
  <si>
    <t xml:space="preserve">Taux d'actualisation : </t>
  </si>
  <si>
    <t>Total</t>
  </si>
  <si>
    <t xml:space="preserve">Années </t>
  </si>
  <si>
    <t>Année 0</t>
  </si>
  <si>
    <t>Loyers de crédit-bail</t>
  </si>
  <si>
    <t>Décaissements</t>
  </si>
  <si>
    <t>Montant emprunté</t>
  </si>
  <si>
    <t xml:space="preserve"> Durée</t>
  </si>
  <si>
    <t>Taux d'intérêt + assurance</t>
  </si>
  <si>
    <t>Economie d'impôt</t>
  </si>
  <si>
    <t xml:space="preserve"> Frais dossier</t>
  </si>
  <si>
    <t>Amortissements</t>
  </si>
  <si>
    <t>Economiques</t>
  </si>
  <si>
    <t>Dégressifs</t>
  </si>
  <si>
    <t>Dérogatoires</t>
  </si>
  <si>
    <t xml:space="preserve">Durée d'utilisation prévue : </t>
  </si>
  <si>
    <t>Autofinancement</t>
  </si>
  <si>
    <t>Financement par emprunt</t>
  </si>
  <si>
    <t>Taux d'impôt sur les bénéfices</t>
  </si>
  <si>
    <t>Coût net de financement</t>
  </si>
  <si>
    <t>Données</t>
  </si>
  <si>
    <t>Amortissement dégressif ?</t>
  </si>
  <si>
    <t>Durée d'utilisation</t>
  </si>
  <si>
    <t xml:space="preserve">=&gt; Coefficient applicable </t>
  </si>
  <si>
    <t>Restant à amortir</t>
  </si>
  <si>
    <t>Montant hors taxe du capital investi :</t>
  </si>
  <si>
    <t>Economie 
d'impôt 
sur 
amortis.</t>
  </si>
  <si>
    <t>Montant autofinancé</t>
  </si>
  <si>
    <t>Autofinancement total</t>
  </si>
  <si>
    <t>Remboursements</t>
  </si>
  <si>
    <t>Amortis. Comptables</t>
  </si>
  <si>
    <t>Financement par crédit-bail</t>
  </si>
  <si>
    <t>Taux</t>
  </si>
  <si>
    <t xml:space="preserve">Financement par crédit-bail </t>
  </si>
  <si>
    <t>3-4 ans</t>
  </si>
  <si>
    <t>5-6 ans</t>
  </si>
  <si>
    <t>6,2/3-20 ans</t>
  </si>
  <si>
    <t>nets</t>
  </si>
  <si>
    <t>actualisés</t>
  </si>
  <si>
    <t>Annuités de 
l'emprunt</t>
  </si>
  <si>
    <t>capital</t>
  </si>
  <si>
    <t>intérêts</t>
  </si>
  <si>
    <t>Nets</t>
  </si>
  <si>
    <t>Amortis. comptables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</si>
</sst>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#,##0.00&quot; &quot;"/>
    <numFmt numFmtId="165" formatCode="#,##0&quot; &quot;"/>
    <numFmt numFmtId="166" formatCode="0&quot; ans&quot;"/>
    <numFmt numFmtId="167" formatCode="0&quot; ère année&quot;"/>
    <numFmt numFmtId="168" formatCode="0&quot;ème année&quot;"/>
    <numFmt numFmtId="169" formatCode="0&quot;ère année&quot;"/>
    <numFmt numFmtId="170" formatCode="#,##0&quot; € &quot;"/>
    <numFmt numFmtId="171" formatCode="#,##0\ &quot;€&quot;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0"/>
      <name val="Calibri"/>
      <family val="2"/>
    </font>
    <font>
      <b/>
      <i/>
      <sz val="10"/>
      <color indexed="25"/>
      <name val="Calibri"/>
      <family val="2"/>
    </font>
    <font>
      <sz val="10"/>
      <color indexed="33"/>
      <name val="Calibri"/>
      <family val="2"/>
    </font>
    <font>
      <sz val="10"/>
      <color indexed="32"/>
      <name val="Calibri"/>
      <family val="2"/>
    </font>
    <font>
      <sz val="10"/>
      <color indexed="53"/>
      <name val="Calibri"/>
      <family val="2"/>
    </font>
    <font>
      <b/>
      <sz val="10"/>
      <name val="Calibri"/>
      <family val="2"/>
    </font>
    <font>
      <b/>
      <i/>
      <sz val="10"/>
      <color indexed="60"/>
      <name val="Calibri"/>
      <family val="2"/>
    </font>
    <font>
      <sz val="11"/>
      <name val="Calibri"/>
      <family val="2"/>
    </font>
    <font>
      <b/>
      <i/>
      <sz val="11"/>
      <color indexed="33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indexed="48"/>
      <name val="Calibri"/>
      <family val="2"/>
      <scheme val="minor"/>
    </font>
    <font>
      <sz val="10"/>
      <color rgb="FF002060"/>
      <name val="Calibri"/>
      <family val="2"/>
    </font>
    <font>
      <b/>
      <sz val="10"/>
      <color rgb="FF002060"/>
      <name val="Calibri"/>
      <family val="2"/>
    </font>
    <font>
      <sz val="12"/>
      <name val="Arial"/>
      <family val="2"/>
    </font>
    <font>
      <sz val="9"/>
      <color indexed="18"/>
      <name val="Calibri"/>
      <family val="2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sz val="11"/>
      <color rgb="FF000080"/>
      <name val="Calibri"/>
      <family val="2"/>
    </font>
    <font>
      <i/>
      <sz val="11"/>
      <color rgb="FF0000CC"/>
      <name val="Calibri"/>
      <family val="2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002060"/>
      <name val="Arial"/>
      <family val="2"/>
    </font>
    <font>
      <sz val="8"/>
      <color theme="0"/>
      <name val="Calibri"/>
      <family val="2"/>
      <scheme val="minor"/>
    </font>
    <font>
      <i/>
      <sz val="10"/>
      <color rgb="FF000099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BF9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DDD"/>
        <bgColor indexed="64"/>
      </patternFill>
    </fill>
  </fills>
  <borders count="78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</borders>
  <cellStyleXfs count="4">
    <xf numFmtId="0" fontId="0" fillId="0" borderId="0"/>
    <xf numFmtId="0" fontId="13" fillId="2" borderId="0" applyNumberFormat="0" applyBorder="0" applyAlignment="0" applyProtection="0"/>
    <xf numFmtId="0" fontId="1" fillId="6" borderId="0" applyNumberFormat="0" applyBorder="0" applyAlignment="0" applyProtection="0"/>
    <xf numFmtId="0" fontId="20" fillId="7" borderId="0" applyNumberFormat="0" applyBorder="0" applyAlignment="0" applyProtection="0"/>
  </cellStyleXfs>
  <cellXfs count="167">
    <xf numFmtId="0" fontId="0" fillId="0" borderId="0" xfId="0"/>
    <xf numFmtId="0" fontId="3" fillId="0" borderId="0" xfId="0" applyFont="1" applyProtection="1">
      <protection locked="0"/>
    </xf>
    <xf numFmtId="164" fontId="5" fillId="0" borderId="0" xfId="0" applyNumberFormat="1" applyFont="1" applyBorder="1" applyAlignment="1" applyProtection="1">
      <alignment vertical="center"/>
      <protection hidden="1"/>
    </xf>
    <xf numFmtId="164" fontId="12" fillId="0" borderId="28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locked="0"/>
    </xf>
    <xf numFmtId="164" fontId="22" fillId="0" borderId="0" xfId="1" applyNumberFormat="1" applyFont="1" applyFill="1" applyBorder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8" fillId="0" borderId="0" xfId="0" applyNumberFormat="1" applyFont="1" applyFill="1" applyBorder="1" applyAlignment="1" applyProtection="1">
      <alignment vertical="center"/>
      <protection hidden="1"/>
    </xf>
    <xf numFmtId="8" fontId="3" fillId="0" borderId="0" xfId="0" applyNumberFormat="1" applyFont="1" applyAlignment="1" applyProtection="1">
      <alignment vertical="center"/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0" fontId="11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0" fontId="10" fillId="0" borderId="0" xfId="0" applyNumberFormat="1" applyFont="1" applyAlignment="1" applyProtection="1">
      <alignment horizontal="center" vertical="center"/>
      <protection hidden="1"/>
    </xf>
    <xf numFmtId="2" fontId="3" fillId="0" borderId="0" xfId="0" applyNumberFormat="1" applyFont="1" applyProtection="1">
      <protection hidden="1"/>
    </xf>
    <xf numFmtId="0" fontId="9" fillId="0" borderId="0" xfId="0" applyFont="1" applyFill="1" applyBorder="1" applyAlignment="1" applyProtection="1">
      <alignment horizontal="right" vertical="center"/>
      <protection hidden="1"/>
    </xf>
    <xf numFmtId="164" fontId="3" fillId="0" borderId="3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164" fontId="3" fillId="0" borderId="29" xfId="0" applyNumberFormat="1" applyFont="1" applyFill="1" applyBorder="1" applyAlignment="1" applyProtection="1">
      <alignment vertical="center"/>
      <protection hidden="1"/>
    </xf>
    <xf numFmtId="9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164" fontId="7" fillId="0" borderId="28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Fill="1" applyBorder="1" applyAlignment="1" applyProtection="1">
      <alignment horizontal="right" vertical="center"/>
      <protection hidden="1"/>
    </xf>
    <xf numFmtId="0" fontId="18" fillId="0" borderId="0" xfId="0" applyFont="1" applyProtection="1">
      <protection hidden="1"/>
    </xf>
    <xf numFmtId="0" fontId="0" fillId="0" borderId="0" xfId="0" applyProtection="1">
      <protection hidden="1"/>
    </xf>
    <xf numFmtId="0" fontId="16" fillId="0" borderId="24" xfId="0" applyFont="1" applyFill="1" applyBorder="1" applyAlignment="1" applyProtection="1">
      <alignment horizontal="left" wrapText="1" indent="1"/>
      <protection hidden="1"/>
    </xf>
    <xf numFmtId="0" fontId="21" fillId="0" borderId="25" xfId="1" applyFont="1" applyFill="1" applyBorder="1" applyAlignment="1" applyProtection="1">
      <alignment horizontal="center"/>
      <protection hidden="1"/>
    </xf>
    <xf numFmtId="0" fontId="21" fillId="0" borderId="25" xfId="2" applyFont="1" applyFill="1" applyBorder="1" applyAlignment="1" applyProtection="1">
      <alignment horizontal="center"/>
      <protection hidden="1"/>
    </xf>
    <xf numFmtId="0" fontId="21" fillId="0" borderId="26" xfId="3" applyFont="1" applyFill="1" applyBorder="1" applyAlignment="1" applyProtection="1">
      <alignment horizontal="center"/>
      <protection hidden="1"/>
    </xf>
    <xf numFmtId="0" fontId="16" fillId="0" borderId="21" xfId="0" quotePrefix="1" applyFont="1" applyFill="1" applyBorder="1" applyAlignment="1" applyProtection="1">
      <alignment horizontal="left" vertical="top" wrapText="1" indent="1"/>
      <protection hidden="1"/>
    </xf>
    <xf numFmtId="0" fontId="21" fillId="0" borderId="22" xfId="1" applyFont="1" applyFill="1" applyBorder="1" applyAlignment="1" applyProtection="1">
      <alignment horizontal="center" vertical="top"/>
      <protection hidden="1"/>
    </xf>
    <xf numFmtId="0" fontId="21" fillId="0" borderId="22" xfId="2" applyFont="1" applyFill="1" applyBorder="1" applyAlignment="1" applyProtection="1">
      <alignment horizontal="center" vertical="top"/>
      <protection hidden="1"/>
    </xf>
    <xf numFmtId="0" fontId="21" fillId="0" borderId="23" xfId="3" applyFont="1" applyFill="1" applyBorder="1" applyAlignment="1" applyProtection="1">
      <alignment horizontal="center" vertical="top"/>
      <protection hidden="1"/>
    </xf>
    <xf numFmtId="164" fontId="12" fillId="0" borderId="42" xfId="0" applyNumberFormat="1" applyFont="1" applyBorder="1" applyAlignment="1" applyProtection="1">
      <alignment vertical="center"/>
      <protection hidden="1"/>
    </xf>
    <xf numFmtId="164" fontId="12" fillId="0" borderId="43" xfId="0" applyNumberFormat="1" applyFont="1" applyBorder="1" applyAlignment="1" applyProtection="1">
      <alignment vertical="center"/>
      <protection hidden="1"/>
    </xf>
    <xf numFmtId="164" fontId="7" fillId="0" borderId="42" xfId="0" applyNumberFormat="1" applyFont="1" applyBorder="1" applyAlignment="1" applyProtection="1">
      <alignment vertical="center"/>
      <protection hidden="1"/>
    </xf>
    <xf numFmtId="170" fontId="10" fillId="3" borderId="5" xfId="0" applyNumberFormat="1" applyFont="1" applyFill="1" applyBorder="1" applyAlignment="1" applyProtection="1">
      <alignment horizontal="center" vertical="center"/>
      <protection locked="0"/>
    </xf>
    <xf numFmtId="166" fontId="27" fillId="3" borderId="10" xfId="0" applyNumberFormat="1" applyFont="1" applyFill="1" applyBorder="1" applyAlignment="1" applyProtection="1">
      <alignment horizontal="center" vertical="center"/>
      <protection locked="0"/>
    </xf>
    <xf numFmtId="10" fontId="28" fillId="3" borderId="10" xfId="0" applyNumberFormat="1" applyFont="1" applyFill="1" applyBorder="1" applyAlignment="1" applyProtection="1">
      <alignment horizontal="center" vertical="center"/>
      <protection locked="0"/>
    </xf>
    <xf numFmtId="0" fontId="25" fillId="3" borderId="3" xfId="0" applyFont="1" applyFill="1" applyBorder="1" applyAlignment="1" applyProtection="1">
      <alignment horizontal="left" vertical="center" indent="1"/>
      <protection hidden="1"/>
    </xf>
    <xf numFmtId="0" fontId="25" fillId="3" borderId="19" xfId="0" applyFont="1" applyFill="1" applyBorder="1" applyAlignment="1" applyProtection="1">
      <alignment horizontal="center" vertical="center"/>
      <protection locked="0"/>
    </xf>
    <xf numFmtId="0" fontId="25" fillId="3" borderId="13" xfId="0" applyFont="1" applyFill="1" applyBorder="1" applyAlignment="1" applyProtection="1">
      <alignment horizontal="left" vertical="center"/>
      <protection hidden="1"/>
    </xf>
    <xf numFmtId="166" fontId="25" fillId="3" borderId="4" xfId="0" applyNumberFormat="1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left" vertical="center" indent="1"/>
      <protection hidden="1"/>
    </xf>
    <xf numFmtId="0" fontId="25" fillId="3" borderId="12" xfId="0" applyFont="1" applyFill="1" applyBorder="1" applyAlignment="1" applyProtection="1">
      <alignment horizontal="left" vertical="center" indent="1"/>
      <protection hidden="1"/>
    </xf>
    <xf numFmtId="2" fontId="25" fillId="3" borderId="2" xfId="0" applyNumberFormat="1" applyFont="1" applyFill="1" applyBorder="1" applyAlignment="1" applyProtection="1">
      <alignment horizontal="center" vertical="center"/>
      <protection hidden="1"/>
    </xf>
    <xf numFmtId="164" fontId="29" fillId="3" borderId="31" xfId="0" applyNumberFormat="1" applyFont="1" applyFill="1" applyBorder="1" applyAlignment="1" applyProtection="1">
      <alignment horizontal="left" vertical="center" indent="1"/>
      <protection hidden="1"/>
    </xf>
    <xf numFmtId="165" fontId="29" fillId="3" borderId="37" xfId="0" applyNumberFormat="1" applyFont="1" applyFill="1" applyBorder="1" applyAlignment="1" applyProtection="1">
      <alignment vertical="center"/>
      <protection hidden="1"/>
    </xf>
    <xf numFmtId="0" fontId="29" fillId="3" borderId="45" xfId="0" applyFont="1" applyFill="1" applyBorder="1" applyAlignment="1" applyProtection="1">
      <alignment horizontal="center" vertical="center"/>
      <protection hidden="1"/>
    </xf>
    <xf numFmtId="164" fontId="29" fillId="3" borderId="32" xfId="0" applyNumberFormat="1" applyFont="1" applyFill="1" applyBorder="1" applyAlignment="1" applyProtection="1">
      <alignment horizontal="left" vertical="center" indent="1"/>
      <protection hidden="1"/>
    </xf>
    <xf numFmtId="165" fontId="29" fillId="3" borderId="32" xfId="0" applyNumberFormat="1" applyFont="1" applyFill="1" applyBorder="1" applyAlignment="1" applyProtection="1">
      <alignment vertical="center"/>
      <protection hidden="1"/>
    </xf>
    <xf numFmtId="0" fontId="29" fillId="3" borderId="46" xfId="0" applyFont="1" applyFill="1" applyBorder="1" applyAlignment="1" applyProtection="1">
      <alignment horizontal="center" vertical="center"/>
      <protection hidden="1"/>
    </xf>
    <xf numFmtId="0" fontId="30" fillId="5" borderId="6" xfId="0" applyFont="1" applyFill="1" applyBorder="1" applyAlignment="1" applyProtection="1">
      <alignment horizontal="left" vertical="center" indent="1"/>
      <protection hidden="1"/>
    </xf>
    <xf numFmtId="0" fontId="30" fillId="5" borderId="7" xfId="0" applyFont="1" applyFill="1" applyBorder="1" applyAlignment="1" applyProtection="1">
      <alignment horizontal="left" vertical="center" indent="1"/>
      <protection hidden="1"/>
    </xf>
    <xf numFmtId="10" fontId="30" fillId="5" borderId="20" xfId="0" applyNumberFormat="1" applyFont="1" applyFill="1" applyBorder="1" applyAlignment="1" applyProtection="1">
      <alignment horizontal="center" vertical="center"/>
      <protection locked="0"/>
    </xf>
    <xf numFmtId="169" fontId="16" fillId="0" borderId="31" xfId="0" applyNumberFormat="1" applyFont="1" applyFill="1" applyBorder="1" applyAlignment="1" applyProtection="1">
      <alignment horizontal="left" vertical="center" indent="1"/>
      <protection hidden="1"/>
    </xf>
    <xf numFmtId="168" fontId="16" fillId="0" borderId="3" xfId="0" applyNumberFormat="1" applyFont="1" applyFill="1" applyBorder="1" applyAlignment="1" applyProtection="1">
      <alignment horizontal="left" vertical="center" indent="1"/>
      <protection hidden="1"/>
    </xf>
    <xf numFmtId="168" fontId="16" fillId="0" borderId="31" xfId="0" applyNumberFormat="1" applyFont="1" applyFill="1" applyBorder="1" applyAlignment="1" applyProtection="1">
      <alignment horizontal="left" vertical="center" indent="1"/>
      <protection hidden="1"/>
    </xf>
    <xf numFmtId="164" fontId="3" fillId="0" borderId="43" xfId="0" applyNumberFormat="1" applyFont="1" applyFill="1" applyBorder="1" applyAlignment="1" applyProtection="1">
      <alignment vertical="center"/>
      <protection hidden="1"/>
    </xf>
    <xf numFmtId="164" fontId="3" fillId="0" borderId="28" xfId="0" applyNumberFormat="1" applyFont="1" applyFill="1" applyBorder="1" applyAlignment="1" applyProtection="1">
      <alignment vertical="center"/>
      <protection hidden="1"/>
    </xf>
    <xf numFmtId="0" fontId="16" fillId="9" borderId="50" xfId="0" applyFont="1" applyFill="1" applyBorder="1" applyAlignment="1" applyProtection="1">
      <alignment horizontal="center" vertical="center" wrapText="1"/>
      <protection hidden="1"/>
    </xf>
    <xf numFmtId="0" fontId="16" fillId="8" borderId="47" xfId="0" applyFont="1" applyFill="1" applyBorder="1" applyAlignment="1" applyProtection="1">
      <alignment horizontal="right" vertical="center" indent="1"/>
      <protection hidden="1"/>
    </xf>
    <xf numFmtId="164" fontId="3" fillId="8" borderId="44" xfId="0" applyNumberFormat="1" applyFont="1" applyFill="1" applyBorder="1" applyAlignment="1" applyProtection="1">
      <alignment vertical="center"/>
      <protection hidden="1"/>
    </xf>
    <xf numFmtId="0" fontId="32" fillId="9" borderId="54" xfId="0" applyFont="1" applyFill="1" applyBorder="1" applyAlignment="1" applyProtection="1">
      <alignment horizontal="right" vertical="center" indent="1"/>
      <protection hidden="1"/>
    </xf>
    <xf numFmtId="166" fontId="16" fillId="9" borderId="54" xfId="0" applyNumberFormat="1" applyFont="1" applyFill="1" applyBorder="1" applyAlignment="1" applyProtection="1">
      <alignment horizontal="center" vertical="center"/>
      <protection locked="0"/>
    </xf>
    <xf numFmtId="164" fontId="16" fillId="9" borderId="54" xfId="0" applyNumberFormat="1" applyFont="1" applyFill="1" applyBorder="1" applyAlignment="1" applyProtection="1">
      <alignment horizontal="right" vertical="center" indent="1"/>
      <protection hidden="1"/>
    </xf>
    <xf numFmtId="10" fontId="16" fillId="9" borderId="55" xfId="0" applyNumberFormat="1" applyFont="1" applyFill="1" applyBorder="1" applyAlignment="1" applyProtection="1">
      <alignment horizontal="center" vertical="center"/>
      <protection locked="0"/>
    </xf>
    <xf numFmtId="0" fontId="16" fillId="9" borderId="60" xfId="0" applyFont="1" applyFill="1" applyBorder="1" applyAlignment="1" applyProtection="1">
      <alignment horizontal="center" vertical="center" wrapText="1"/>
      <protection hidden="1"/>
    </xf>
    <xf numFmtId="0" fontId="16" fillId="11" borderId="60" xfId="0" applyFont="1" applyFill="1" applyBorder="1" applyAlignment="1" applyProtection="1">
      <alignment horizontal="center" vertical="center" wrapText="1"/>
      <protection hidden="1"/>
    </xf>
    <xf numFmtId="0" fontId="16" fillId="12" borderId="61" xfId="0" applyFont="1" applyFill="1" applyBorder="1" applyAlignment="1" applyProtection="1">
      <alignment horizontal="center" vertical="center" wrapText="1"/>
      <protection hidden="1"/>
    </xf>
    <xf numFmtId="164" fontId="12" fillId="12" borderId="33" xfId="0" applyNumberFormat="1" applyFont="1" applyFill="1" applyBorder="1" applyAlignment="1" applyProtection="1">
      <alignment vertical="center"/>
      <protection hidden="1"/>
    </xf>
    <xf numFmtId="164" fontId="12" fillId="12" borderId="38" xfId="0" applyNumberFormat="1" applyFont="1" applyFill="1" applyBorder="1" applyAlignment="1" applyProtection="1">
      <alignment vertical="center"/>
      <protection hidden="1"/>
    </xf>
    <xf numFmtId="164" fontId="7" fillId="0" borderId="43" xfId="0" applyNumberFormat="1" applyFont="1" applyBorder="1" applyAlignment="1" applyProtection="1">
      <alignment vertical="center"/>
      <protection hidden="1"/>
    </xf>
    <xf numFmtId="164" fontId="3" fillId="3" borderId="62" xfId="0" applyNumberFormat="1" applyFont="1" applyFill="1" applyBorder="1" applyAlignment="1" applyProtection="1">
      <alignment vertical="center"/>
      <protection hidden="1"/>
    </xf>
    <xf numFmtId="164" fontId="3" fillId="3" borderId="63" xfId="0" applyNumberFormat="1" applyFont="1" applyFill="1" applyBorder="1" applyAlignment="1" applyProtection="1">
      <alignment vertical="center"/>
      <protection hidden="1"/>
    </xf>
    <xf numFmtId="164" fontId="12" fillId="12" borderId="64" xfId="0" applyNumberFormat="1" applyFont="1" applyFill="1" applyBorder="1" applyAlignment="1" applyProtection="1">
      <alignment vertical="center"/>
      <protection hidden="1"/>
    </xf>
    <xf numFmtId="164" fontId="3" fillId="8" borderId="39" xfId="0" applyNumberFormat="1" applyFont="1" applyFill="1" applyBorder="1" applyAlignment="1" applyProtection="1">
      <alignment vertical="center"/>
      <protection hidden="1"/>
    </xf>
    <xf numFmtId="164" fontId="3" fillId="12" borderId="40" xfId="0" applyNumberFormat="1" applyFont="1" applyFill="1" applyBorder="1" applyAlignment="1" applyProtection="1">
      <alignment vertical="center"/>
      <protection hidden="1"/>
    </xf>
    <xf numFmtId="164" fontId="12" fillId="11" borderId="67" xfId="0" applyNumberFormat="1" applyFont="1" applyFill="1" applyBorder="1" applyAlignment="1" applyProtection="1">
      <alignment vertical="center"/>
      <protection hidden="1"/>
    </xf>
    <xf numFmtId="164" fontId="12" fillId="11" borderId="43" xfId="0" applyNumberFormat="1" applyFont="1" applyFill="1" applyBorder="1" applyAlignment="1" applyProtection="1">
      <alignment vertical="center"/>
      <protection hidden="1"/>
    </xf>
    <xf numFmtId="164" fontId="12" fillId="11" borderId="28" xfId="0" applyNumberFormat="1" applyFont="1" applyFill="1" applyBorder="1" applyAlignment="1" applyProtection="1">
      <alignment vertical="center"/>
      <protection hidden="1"/>
    </xf>
    <xf numFmtId="164" fontId="3" fillId="11" borderId="44" xfId="0" applyNumberFormat="1" applyFont="1" applyFill="1" applyBorder="1" applyAlignment="1" applyProtection="1">
      <alignment vertical="center"/>
      <protection hidden="1"/>
    </xf>
    <xf numFmtId="171" fontId="16" fillId="9" borderId="48" xfId="0" applyNumberFormat="1" applyFont="1" applyFill="1" applyBorder="1" applyAlignment="1" applyProtection="1">
      <alignment horizontal="right" vertical="center" indent="1"/>
      <protection locked="0"/>
    </xf>
    <xf numFmtId="171" fontId="16" fillId="9" borderId="45" xfId="0" applyNumberFormat="1" applyFont="1" applyFill="1" applyBorder="1" applyAlignment="1" applyProtection="1">
      <alignment horizontal="right" vertical="center" indent="1"/>
      <protection hidden="1"/>
    </xf>
    <xf numFmtId="0" fontId="32" fillId="9" borderId="69" xfId="0" applyFont="1" applyFill="1" applyBorder="1" applyAlignment="1" applyProtection="1">
      <alignment horizontal="left" vertical="center" indent="1"/>
      <protection hidden="1"/>
    </xf>
    <xf numFmtId="166" fontId="16" fillId="9" borderId="69" xfId="0" applyNumberFormat="1" applyFont="1" applyFill="1" applyBorder="1" applyAlignment="1" applyProtection="1">
      <alignment horizontal="center" vertical="center"/>
      <protection locked="0"/>
    </xf>
    <xf numFmtId="10" fontId="16" fillId="9" borderId="69" xfId="0" applyNumberFormat="1" applyFont="1" applyFill="1" applyBorder="1" applyAlignment="1" applyProtection="1">
      <alignment horizontal="center" vertical="center"/>
      <protection locked="0"/>
    </xf>
    <xf numFmtId="0" fontId="16" fillId="9" borderId="69" xfId="0" applyFont="1" applyFill="1" applyBorder="1" applyAlignment="1" applyProtection="1">
      <alignment vertical="center" wrapText="1"/>
      <protection hidden="1"/>
    </xf>
    <xf numFmtId="170" fontId="16" fillId="9" borderId="46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70" xfId="0" applyNumberFormat="1" applyFont="1" applyBorder="1" applyAlignment="1" applyProtection="1">
      <alignment vertical="center"/>
      <protection hidden="1"/>
    </xf>
    <xf numFmtId="164" fontId="3" fillId="0" borderId="42" xfId="0" applyNumberFormat="1" applyFont="1" applyFill="1" applyBorder="1" applyAlignment="1" applyProtection="1">
      <alignment vertical="center"/>
      <protection hidden="1"/>
    </xf>
    <xf numFmtId="164" fontId="23" fillId="0" borderId="43" xfId="0" applyNumberFormat="1" applyFont="1" applyBorder="1" applyAlignment="1" applyProtection="1">
      <alignment vertical="center"/>
      <protection hidden="1"/>
    </xf>
    <xf numFmtId="164" fontId="23" fillId="0" borderId="28" xfId="0" applyNumberFormat="1" applyFont="1" applyBorder="1" applyAlignment="1" applyProtection="1">
      <alignment vertical="center"/>
      <protection hidden="1"/>
    </xf>
    <xf numFmtId="3" fontId="32" fillId="13" borderId="48" xfId="1" applyNumberFormat="1" applyFont="1" applyFill="1" applyBorder="1" applyAlignment="1" applyProtection="1">
      <alignment vertical="center"/>
      <protection hidden="1"/>
    </xf>
    <xf numFmtId="164" fontId="3" fillId="11" borderId="28" xfId="0" applyNumberFormat="1" applyFont="1" applyFill="1" applyBorder="1" applyAlignment="1" applyProtection="1">
      <alignment vertical="center"/>
      <protection hidden="1"/>
    </xf>
    <xf numFmtId="164" fontId="3" fillId="11" borderId="43" xfId="0" applyNumberFormat="1" applyFont="1" applyFill="1" applyBorder="1" applyAlignment="1" applyProtection="1">
      <alignment vertical="center"/>
      <protection hidden="1"/>
    </xf>
    <xf numFmtId="164" fontId="3" fillId="11" borderId="42" xfId="0" applyNumberFormat="1" applyFont="1" applyFill="1" applyBorder="1" applyAlignment="1" applyProtection="1">
      <alignment vertical="center"/>
      <protection hidden="1"/>
    </xf>
    <xf numFmtId="164" fontId="3" fillId="12" borderId="34" xfId="0" applyNumberFormat="1" applyFont="1" applyFill="1" applyBorder="1" applyAlignment="1" applyProtection="1">
      <alignment vertical="center"/>
      <protection hidden="1"/>
    </xf>
    <xf numFmtId="164" fontId="3" fillId="12" borderId="35" xfId="0" applyNumberFormat="1" applyFont="1" applyFill="1" applyBorder="1" applyAlignment="1" applyProtection="1">
      <alignment vertical="center"/>
      <protection hidden="1"/>
    </xf>
    <xf numFmtId="164" fontId="3" fillId="12" borderId="36" xfId="0" applyNumberFormat="1" applyFont="1" applyFill="1" applyBorder="1" applyAlignment="1" applyProtection="1">
      <alignment vertical="center"/>
      <protection hidden="1"/>
    </xf>
    <xf numFmtId="164" fontId="3" fillId="12" borderId="41" xfId="0" applyNumberFormat="1" applyFont="1" applyFill="1" applyBorder="1" applyAlignment="1" applyProtection="1">
      <alignment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6" fillId="11" borderId="50" xfId="0" applyFont="1" applyFill="1" applyBorder="1" applyAlignment="1" applyProtection="1">
      <alignment horizontal="center" vertical="center" wrapText="1"/>
      <protection hidden="1"/>
    </xf>
    <xf numFmtId="0" fontId="16" fillId="12" borderId="51" xfId="0" applyFont="1" applyFill="1" applyBorder="1" applyAlignment="1" applyProtection="1">
      <alignment horizontal="center" vertical="center" wrapText="1"/>
      <protection hidden="1"/>
    </xf>
    <xf numFmtId="164" fontId="3" fillId="12" borderId="33" xfId="0" applyNumberFormat="1" applyFont="1" applyFill="1" applyBorder="1" applyAlignment="1" applyProtection="1">
      <alignment vertical="center"/>
      <protection hidden="1"/>
    </xf>
    <xf numFmtId="164" fontId="3" fillId="12" borderId="38" xfId="0" applyNumberFormat="1" applyFont="1" applyFill="1" applyBorder="1" applyAlignment="1" applyProtection="1">
      <alignment vertical="center"/>
      <protection hidden="1"/>
    </xf>
    <xf numFmtId="167" fontId="16" fillId="3" borderId="72" xfId="0" applyNumberFormat="1" applyFont="1" applyFill="1" applyBorder="1" applyAlignment="1" applyProtection="1">
      <alignment horizontal="left" vertical="center" indent="1"/>
      <protection hidden="1"/>
    </xf>
    <xf numFmtId="167" fontId="16" fillId="3" borderId="68" xfId="0" applyNumberFormat="1" applyFont="1" applyFill="1" applyBorder="1" applyAlignment="1" applyProtection="1">
      <alignment horizontal="left" vertical="center" indent="1"/>
      <protection hidden="1"/>
    </xf>
    <xf numFmtId="164" fontId="3" fillId="3" borderId="70" xfId="0" applyNumberFormat="1" applyFont="1" applyFill="1" applyBorder="1" applyAlignment="1" applyProtection="1">
      <alignment vertical="center"/>
      <protection hidden="1"/>
    </xf>
    <xf numFmtId="164" fontId="3" fillId="11" borderId="70" xfId="0" applyNumberFormat="1" applyFont="1" applyFill="1" applyBorder="1" applyAlignment="1" applyProtection="1">
      <alignment vertical="center"/>
      <protection hidden="1"/>
    </xf>
    <xf numFmtId="164" fontId="3" fillId="12" borderId="73" xfId="0" applyNumberFormat="1" applyFont="1" applyFill="1" applyBorder="1" applyAlignment="1" applyProtection="1">
      <alignment vertical="center"/>
      <protection hidden="1"/>
    </xf>
    <xf numFmtId="0" fontId="32" fillId="9" borderId="50" xfId="0" applyFont="1" applyFill="1" applyBorder="1" applyAlignment="1" applyProtection="1">
      <alignment horizontal="center" vertical="center" wrapText="1"/>
      <protection hidden="1"/>
    </xf>
    <xf numFmtId="164" fontId="3" fillId="3" borderId="74" xfId="0" applyNumberFormat="1" applyFont="1" applyFill="1" applyBorder="1" applyAlignment="1" applyProtection="1">
      <alignment vertical="center"/>
      <protection hidden="1"/>
    </xf>
    <xf numFmtId="164" fontId="6" fillId="0" borderId="75" xfId="0" applyNumberFormat="1" applyFont="1" applyBorder="1" applyAlignment="1" applyProtection="1">
      <alignment vertical="center"/>
      <protection hidden="1"/>
    </xf>
    <xf numFmtId="164" fontId="6" fillId="0" borderId="76" xfId="0" applyNumberFormat="1" applyFont="1" applyBorder="1" applyAlignment="1" applyProtection="1">
      <alignment vertical="center"/>
      <protection hidden="1"/>
    </xf>
    <xf numFmtId="164" fontId="3" fillId="8" borderId="77" xfId="0" applyNumberFormat="1" applyFont="1" applyFill="1" applyBorder="1" applyAlignment="1" applyProtection="1">
      <alignment vertical="center"/>
      <protection hidden="1"/>
    </xf>
    <xf numFmtId="0" fontId="24" fillId="10" borderId="6" xfId="0" applyFont="1" applyFill="1" applyBorder="1" applyAlignment="1" applyProtection="1">
      <alignment horizontal="center" vertical="center"/>
      <protection hidden="1"/>
    </xf>
    <xf numFmtId="0" fontId="24" fillId="10" borderId="7" xfId="0" applyFont="1" applyFill="1" applyBorder="1" applyAlignment="1" applyProtection="1">
      <alignment horizontal="center" vertical="center"/>
      <protection hidden="1"/>
    </xf>
    <xf numFmtId="0" fontId="24" fillId="10" borderId="8" xfId="0" applyFont="1" applyFill="1" applyBorder="1" applyAlignment="1" applyProtection="1">
      <alignment horizontal="center" vertical="center"/>
      <protection hidden="1"/>
    </xf>
    <xf numFmtId="0" fontId="24" fillId="4" borderId="6" xfId="0" applyFont="1" applyFill="1" applyBorder="1" applyAlignment="1" applyProtection="1">
      <alignment horizontal="center" vertical="center"/>
      <protection hidden="1"/>
    </xf>
    <xf numFmtId="0" fontId="24" fillId="4" borderId="7" xfId="0" applyFont="1" applyFill="1" applyBorder="1" applyAlignment="1" applyProtection="1">
      <alignment horizontal="center" vertical="center"/>
      <protection hidden="1"/>
    </xf>
    <xf numFmtId="0" fontId="24" fillId="4" borderId="8" xfId="0" applyFont="1" applyFill="1" applyBorder="1" applyAlignment="1" applyProtection="1">
      <alignment horizontal="center" vertical="center"/>
      <protection hidden="1"/>
    </xf>
    <xf numFmtId="0" fontId="25" fillId="3" borderId="14" xfId="0" applyFont="1" applyFill="1" applyBorder="1" applyAlignment="1" applyProtection="1">
      <alignment horizontal="left" vertical="center" indent="1"/>
      <protection hidden="1"/>
    </xf>
    <xf numFmtId="0" fontId="26" fillId="0" borderId="15" xfId="0" applyFont="1" applyBorder="1" applyAlignment="1" applyProtection="1">
      <alignment horizontal="left" vertical="center" indent="1"/>
      <protection hidden="1"/>
    </xf>
    <xf numFmtId="0" fontId="26" fillId="0" borderId="16" xfId="0" applyFont="1" applyBorder="1" applyAlignment="1" applyProtection="1">
      <alignment horizontal="left" vertical="center" indent="1"/>
      <protection hidden="1"/>
    </xf>
    <xf numFmtId="0" fontId="27" fillId="3" borderId="3" xfId="0" applyFont="1" applyFill="1" applyBorder="1" applyAlignment="1" applyProtection="1">
      <alignment horizontal="left" vertical="center" indent="1"/>
      <protection hidden="1"/>
    </xf>
    <xf numFmtId="0" fontId="26" fillId="0" borderId="13" xfId="0" applyFont="1" applyBorder="1" applyAlignment="1" applyProtection="1">
      <alignment horizontal="left" vertical="center" indent="1"/>
      <protection hidden="1"/>
    </xf>
    <xf numFmtId="0" fontId="26" fillId="0" borderId="17" xfId="0" applyFont="1" applyBorder="1" applyAlignment="1" applyProtection="1">
      <alignment horizontal="left" vertical="center" indent="1"/>
      <protection hidden="1"/>
    </xf>
    <xf numFmtId="0" fontId="28" fillId="3" borderId="9" xfId="0" applyFont="1" applyFill="1" applyBorder="1" applyAlignment="1" applyProtection="1">
      <alignment horizontal="left" vertical="center" indent="1"/>
      <protection hidden="1"/>
    </xf>
    <xf numFmtId="0" fontId="26" fillId="0" borderId="11" xfId="0" applyFont="1" applyBorder="1" applyAlignment="1" applyProtection="1">
      <alignment horizontal="left" vertical="center" indent="1"/>
      <protection hidden="1"/>
    </xf>
    <xf numFmtId="0" fontId="26" fillId="0" borderId="18" xfId="0" applyFont="1" applyBorder="1" applyAlignment="1" applyProtection="1">
      <alignment horizontal="left" vertical="center" indent="1"/>
      <protection hidden="1"/>
    </xf>
    <xf numFmtId="164" fontId="17" fillId="0" borderId="27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9" borderId="56" xfId="0" applyFont="1" applyFill="1" applyBorder="1" applyAlignment="1" applyProtection="1">
      <alignment horizontal="center" vertical="center" wrapText="1"/>
      <protection hidden="1"/>
    </xf>
    <xf numFmtId="0" fontId="16" fillId="9" borderId="59" xfId="0" applyFont="1" applyFill="1" applyBorder="1" applyAlignment="1" applyProtection="1">
      <alignment horizontal="center" vertical="center" wrapText="1"/>
      <protection hidden="1"/>
    </xf>
    <xf numFmtId="0" fontId="16" fillId="9" borderId="65" xfId="0" applyFont="1" applyFill="1" applyBorder="1" applyAlignment="1" applyProtection="1">
      <alignment horizontal="center" vertical="center" wrapText="1"/>
      <protection hidden="1"/>
    </xf>
    <xf numFmtId="0" fontId="16" fillId="9" borderId="66" xfId="0" applyFont="1" applyFill="1" applyBorder="1" applyAlignment="1" applyProtection="1">
      <alignment horizontal="center" vertical="center" wrapText="1"/>
      <protection hidden="1"/>
    </xf>
    <xf numFmtId="0" fontId="16" fillId="9" borderId="57" xfId="0" applyFont="1" applyFill="1" applyBorder="1" applyAlignment="1" applyProtection="1">
      <alignment horizontal="center" vertical="center" wrapText="1"/>
      <protection hidden="1"/>
    </xf>
    <xf numFmtId="0" fontId="16" fillId="9" borderId="58" xfId="0" applyFont="1" applyFill="1" applyBorder="1" applyAlignment="1" applyProtection="1">
      <alignment horizontal="center" vertical="center" wrapText="1"/>
      <protection hidden="1"/>
    </xf>
    <xf numFmtId="0" fontId="16" fillId="9" borderId="57" xfId="0" applyFont="1" applyFill="1" applyBorder="1" applyAlignment="1" applyProtection="1">
      <alignment horizontal="center" vertical="center" textRotation="90" wrapText="1"/>
      <protection hidden="1"/>
    </xf>
    <xf numFmtId="0" fontId="16" fillId="9" borderId="60" xfId="0" applyFont="1" applyFill="1" applyBorder="1" applyAlignment="1" applyProtection="1">
      <alignment horizontal="center" vertical="center" textRotation="90" wrapText="1"/>
      <protection hidden="1"/>
    </xf>
    <xf numFmtId="0" fontId="16" fillId="9" borderId="37" xfId="0" applyFont="1" applyFill="1" applyBorder="1" applyAlignment="1" applyProtection="1">
      <alignment horizontal="center" vertical="center" wrapText="1"/>
      <protection hidden="1"/>
    </xf>
    <xf numFmtId="0" fontId="16" fillId="9" borderId="31" xfId="0" applyFont="1" applyFill="1" applyBorder="1" applyAlignment="1" applyProtection="1">
      <alignment horizontal="center" vertical="center" wrapText="1"/>
      <protection hidden="1"/>
    </xf>
    <xf numFmtId="0" fontId="16" fillId="9" borderId="49" xfId="0" applyFont="1" applyFill="1" applyBorder="1" applyAlignment="1" applyProtection="1">
      <alignment horizontal="center" vertical="center" wrapText="1"/>
      <protection hidden="1"/>
    </xf>
    <xf numFmtId="0" fontId="32" fillId="9" borderId="70" xfId="0" applyFont="1" applyFill="1" applyBorder="1" applyAlignment="1" applyProtection="1">
      <alignment horizontal="center" vertical="center" wrapText="1"/>
      <protection hidden="1"/>
    </xf>
    <xf numFmtId="164" fontId="31" fillId="0" borderId="71" xfId="1" applyNumberFormat="1" applyFont="1" applyFill="1" applyBorder="1" applyAlignment="1" applyProtection="1">
      <alignment horizontal="left" vertical="center"/>
      <protection hidden="1"/>
    </xf>
    <xf numFmtId="0" fontId="16" fillId="9" borderId="43" xfId="0" applyFont="1" applyFill="1" applyBorder="1" applyAlignment="1" applyProtection="1">
      <alignment horizontal="center" vertical="center" wrapText="1"/>
      <protection hidden="1"/>
    </xf>
    <xf numFmtId="0" fontId="16" fillId="9" borderId="50" xfId="0" applyFont="1" applyFill="1" applyBorder="1" applyAlignment="1" applyProtection="1">
      <alignment horizontal="center" vertical="center" wrapText="1"/>
      <protection hidden="1"/>
    </xf>
    <xf numFmtId="0" fontId="35" fillId="0" borderId="71" xfId="0" applyFont="1" applyBorder="1" applyAlignment="1" applyProtection="1">
      <alignment horizontal="left"/>
      <protection hidden="1"/>
    </xf>
    <xf numFmtId="0" fontId="16" fillId="9" borderId="35" xfId="0" applyFont="1" applyFill="1" applyBorder="1" applyAlignment="1" applyProtection="1">
      <alignment horizontal="center" vertical="center" wrapText="1"/>
      <protection hidden="1"/>
    </xf>
    <xf numFmtId="164" fontId="32" fillId="9" borderId="48" xfId="1" applyNumberFormat="1" applyFont="1" applyFill="1" applyBorder="1" applyAlignment="1" applyProtection="1">
      <alignment horizontal="left" vertical="center" indent="1"/>
      <protection hidden="1"/>
    </xf>
    <xf numFmtId="0" fontId="33" fillId="9" borderId="48" xfId="0" applyFont="1" applyFill="1" applyBorder="1" applyAlignment="1" applyProtection="1">
      <alignment horizontal="left" vertical="center" indent="1"/>
      <protection hidden="1"/>
    </xf>
    <xf numFmtId="164" fontId="32" fillId="9" borderId="69" xfId="1" applyNumberFormat="1" applyFont="1" applyFill="1" applyBorder="1" applyAlignment="1" applyProtection="1">
      <alignment horizontal="right" vertical="center" indent="1"/>
      <protection hidden="1"/>
    </xf>
    <xf numFmtId="0" fontId="33" fillId="9" borderId="69" xfId="0" applyFont="1" applyFill="1" applyBorder="1" applyAlignment="1" applyProtection="1">
      <alignment horizontal="right" vertical="center" indent="1"/>
      <protection hidden="1"/>
    </xf>
    <xf numFmtId="164" fontId="32" fillId="9" borderId="48" xfId="1" applyNumberFormat="1" applyFont="1" applyFill="1" applyBorder="1" applyAlignment="1" applyProtection="1">
      <alignment horizontal="right" vertical="center" indent="1"/>
      <protection hidden="1"/>
    </xf>
    <xf numFmtId="0" fontId="33" fillId="9" borderId="48" xfId="0" applyFont="1" applyFill="1" applyBorder="1" applyAlignment="1" applyProtection="1">
      <alignment horizontal="right" vertical="center" indent="1"/>
      <protection hidden="1"/>
    </xf>
    <xf numFmtId="0" fontId="16" fillId="9" borderId="52" xfId="0" applyFont="1" applyFill="1" applyBorder="1" applyAlignment="1" applyProtection="1">
      <alignment horizontal="center" vertical="center" wrapText="1"/>
      <protection hidden="1"/>
    </xf>
    <xf numFmtId="0" fontId="16" fillId="9" borderId="53" xfId="0" applyFont="1" applyFill="1" applyBorder="1" applyAlignment="1" applyProtection="1">
      <alignment horizontal="center" vertical="center" wrapText="1"/>
      <protection hidden="1"/>
    </xf>
    <xf numFmtId="164" fontId="31" fillId="0" borderId="71" xfId="1" applyNumberFormat="1" applyFont="1" applyFill="1" applyBorder="1" applyAlignment="1" applyProtection="1">
      <alignment vertical="center"/>
      <protection hidden="1"/>
    </xf>
    <xf numFmtId="0" fontId="0" fillId="0" borderId="71" xfId="0" applyBorder="1" applyAlignment="1">
      <alignment vertical="center"/>
    </xf>
  </cellXfs>
  <cellStyles count="4">
    <cellStyle name="20 % - Accent1" xfId="1" builtinId="30"/>
    <cellStyle name="40 % - Accent1" xfId="2" builtinId="31"/>
    <cellStyle name="60 % - Accent1" xfId="3" builtinId="32"/>
    <cellStyle name="Normal" xfId="0" builtinId="0"/>
  </cellStyles>
  <dxfs count="32">
    <dxf>
      <font>
        <color rgb="FFFFFFCC"/>
      </font>
    </dxf>
    <dxf>
      <font>
        <color rgb="FFFFFFCC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DAEEF3"/>
      </font>
    </dxf>
    <dxf>
      <font>
        <color rgb="FFEBF9FF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EAEAEA"/>
      </font>
    </dxf>
    <dxf>
      <font>
        <color rgb="FFFFFFCC"/>
      </font>
    </dxf>
    <dxf>
      <font>
        <color rgb="FFEBF9FF"/>
      </font>
    </dxf>
    <dxf>
      <font>
        <color rgb="FFDAEEF3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42"/>
      </font>
    </dxf>
    <dxf>
      <font>
        <condense val="0"/>
        <extend val="0"/>
        <color indexed="9"/>
      </font>
    </dxf>
    <dxf>
      <font>
        <color rgb="FFFFFFCC"/>
      </font>
    </dxf>
    <dxf>
      <font>
        <color theme="0"/>
      </font>
    </dxf>
    <dxf>
      <font>
        <color rgb="FFEBF9FF"/>
      </font>
    </dxf>
    <dxf>
      <font>
        <color rgb="FFDAEEF3"/>
      </font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color theme="0" tint="-4.9989318521683403E-2"/>
      </font>
    </dxf>
  </dxfs>
  <tableStyles count="0" defaultTableStyle="TableStyleMedium9" defaultPivotStyle="PivotStyleLight16"/>
  <colors>
    <mruColors>
      <color rgb="FFEBF9FF"/>
      <color rgb="FF000099"/>
      <color rgb="FFEAEAEA"/>
      <color rgb="FFFFFFCC"/>
      <color rgb="FFDAEEF3"/>
      <color rgb="FFDDDDDD"/>
      <color rgb="FF800000"/>
      <color rgb="FF990000"/>
      <color rgb="FFC0C0C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"/>
  <sheetViews>
    <sheetView showGridLines="0" showRowColHeaders="0" tabSelected="1" workbookViewId="0">
      <selection activeCell="C12" sqref="C12"/>
    </sheetView>
  </sheetViews>
  <sheetFormatPr baseColWidth="10" defaultColWidth="11.44140625" defaultRowHeight="13.2" x14ac:dyDescent="0.25"/>
  <cols>
    <col min="1" max="1" width="1.6640625" style="30" customWidth="1"/>
    <col min="2" max="2" width="28.33203125" style="30" customWidth="1"/>
    <col min="3" max="3" width="7.6640625" style="30" customWidth="1"/>
    <col min="4" max="4" width="9" style="30" customWidth="1"/>
    <col min="5" max="5" width="12.33203125" style="30" bestFit="1" customWidth="1"/>
    <col min="6" max="6" width="1.6640625" style="30" customWidth="1"/>
    <col min="7" max="7" width="48.88671875" style="30" bestFit="1" customWidth="1"/>
    <col min="8" max="16384" width="11.44140625" style="30"/>
  </cols>
  <sheetData>
    <row r="2" spans="2:9" s="29" customFormat="1" ht="30" customHeight="1" x14ac:dyDescent="0.25">
      <c r="B2" s="126" t="s">
        <v>20</v>
      </c>
      <c r="C2" s="127"/>
      <c r="D2" s="127"/>
      <c r="E2" s="128"/>
      <c r="G2" s="123" t="s">
        <v>19</v>
      </c>
      <c r="H2" s="124"/>
      <c r="I2" s="125"/>
    </row>
    <row r="3" spans="2:9" ht="30" customHeight="1" x14ac:dyDescent="0.25">
      <c r="B3" s="129" t="s">
        <v>25</v>
      </c>
      <c r="C3" s="130"/>
      <c r="D3" s="131"/>
      <c r="E3" s="42"/>
      <c r="G3" s="52" t="s">
        <v>16</v>
      </c>
      <c r="H3" s="53">
        <f>autofinancement</f>
        <v>0</v>
      </c>
      <c r="I3" s="54" t="str">
        <f>IF(H3=0," ",RANK(H3,$H$3:$H$5,1))</f>
        <v xml:space="preserve"> </v>
      </c>
    </row>
    <row r="4" spans="2:9" ht="30" customHeight="1" x14ac:dyDescent="0.25">
      <c r="B4" s="132" t="s">
        <v>15</v>
      </c>
      <c r="C4" s="133"/>
      <c r="D4" s="134"/>
      <c r="E4" s="43"/>
      <c r="G4" s="55" t="s">
        <v>17</v>
      </c>
      <c r="H4" s="56">
        <f>'Financement par emprunt'!I28</f>
        <v>0</v>
      </c>
      <c r="I4" s="57" t="str">
        <f>IF(H4=0," ",RANK(H4,$H$3:$H$5,1))</f>
        <v xml:space="preserve"> </v>
      </c>
    </row>
    <row r="5" spans="2:9" ht="30" customHeight="1" x14ac:dyDescent="0.25">
      <c r="B5" s="135" t="s">
        <v>0</v>
      </c>
      <c r="C5" s="136"/>
      <c r="D5" s="137"/>
      <c r="E5" s="44"/>
      <c r="G5" s="55" t="s">
        <v>33</v>
      </c>
      <c r="H5" s="56">
        <f>'Financement par crédit-bail'!F26</f>
        <v>0</v>
      </c>
      <c r="I5" s="57" t="str">
        <f>IF(H5=0," ",RANK(H5,$H$3:$H$5,1))</f>
        <v xml:space="preserve"> </v>
      </c>
    </row>
    <row r="6" spans="2:9" ht="30" customHeight="1" x14ac:dyDescent="0.25">
      <c r="B6" s="45" t="s">
        <v>21</v>
      </c>
      <c r="C6" s="46"/>
      <c r="D6" s="47" t="str">
        <f>IF(ISBLANK(Récapitulatif!C6)," ",IF(Récapitulatif!C6="Non"," "," Durée :"))</f>
        <v xml:space="preserve"> </v>
      </c>
      <c r="E6" s="48"/>
    </row>
    <row r="7" spans="2:9" ht="30" customHeight="1" x14ac:dyDescent="0.25">
      <c r="B7" s="49" t="str">
        <f>IF(Récapitulatif!E6&gt;0,"Coefficient dégressif :"," ")</f>
        <v xml:space="preserve"> </v>
      </c>
      <c r="C7" s="50"/>
      <c r="D7" s="50"/>
      <c r="E7" s="51" t="str">
        <f>IF(ISBLANK(Récapitulatif!E6)," ",IF(Récapitulatif!$E$6&lt;3,0,IF(Récapitulatif!$E$6&lt;5,C12,IF(Récapitulatif!$E$6&lt;6.67,D12,E12))))</f>
        <v xml:space="preserve"> </v>
      </c>
    </row>
    <row r="8" spans="2:9" ht="6" customHeight="1" x14ac:dyDescent="0.25"/>
    <row r="9" spans="2:9" ht="30" customHeight="1" x14ac:dyDescent="0.25">
      <c r="B9" s="58" t="s">
        <v>18</v>
      </c>
      <c r="C9" s="59"/>
      <c r="D9" s="59"/>
      <c r="E9" s="60"/>
    </row>
    <row r="10" spans="2:9" ht="3" customHeight="1" x14ac:dyDescent="0.25"/>
    <row r="11" spans="2:9" ht="20.100000000000001" customHeight="1" x14ac:dyDescent="0.3">
      <c r="B11" s="31" t="s">
        <v>22</v>
      </c>
      <c r="C11" s="32" t="s">
        <v>34</v>
      </c>
      <c r="D11" s="33" t="s">
        <v>35</v>
      </c>
      <c r="E11" s="34" t="s">
        <v>36</v>
      </c>
    </row>
    <row r="12" spans="2:9" ht="20.100000000000001" customHeight="1" x14ac:dyDescent="0.25">
      <c r="B12" s="35" t="s">
        <v>23</v>
      </c>
      <c r="C12" s="36">
        <v>1.25</v>
      </c>
      <c r="D12" s="37">
        <v>1.75</v>
      </c>
      <c r="E12" s="38">
        <v>2.25</v>
      </c>
    </row>
  </sheetData>
  <sheetProtection algorithmName="SHA-512" hashValue="7fOaZEySGgVYcVY6wJbNcZmfSyTIBGp+5UpQz+d7g9JfYxL474nYEK5Woks70TW+F5Q2KUlGC8U9kwc/j/cW7Q==" saltValue="IaX3OXzuhYe9OW7nstz6vg==" spinCount="100000" sheet="1" formatCells="0" formatColumns="0" formatRows="0" insertColumns="0" insertRows="0" insertHyperlinks="0" deleteColumns="0" deleteRows="0" sort="0" autoFilter="0" pivotTables="0"/>
  <mergeCells count="5">
    <mergeCell ref="G2:I2"/>
    <mergeCell ref="B2:E2"/>
    <mergeCell ref="B3:D3"/>
    <mergeCell ref="B4:D4"/>
    <mergeCell ref="B5:D5"/>
  </mergeCells>
  <phoneticPr fontId="0" type="noConversion"/>
  <conditionalFormatting sqref="G3:H5">
    <cfRule type="cellIs" dxfId="31" priority="4" stopIfTrue="1" operator="equal">
      <formula>0</formula>
    </cfRule>
  </conditionalFormatting>
  <conditionalFormatting sqref="I3:I5">
    <cfRule type="cellIs" dxfId="30" priority="5" stopIfTrue="1" operator="equal">
      <formula>1</formula>
    </cfRule>
  </conditionalFormatting>
  <conditionalFormatting sqref="C6">
    <cfRule type="cellIs" dxfId="29" priority="2" operator="equal">
      <formula>0</formula>
    </cfRule>
  </conditionalFormatting>
  <conditionalFormatting sqref="C12:E12">
    <cfRule type="cellIs" dxfId="28" priority="1" operator="equal">
      <formula>0</formula>
    </cfRule>
  </conditionalFormatting>
  <dataValidations xWindow="476" yWindow="573" count="2">
    <dataValidation type="list" allowBlank="1" showInputMessage="1" showErrorMessage="1" sqref="C6" xr:uid="{00000000-0002-0000-0000-000000000000}">
      <formula1>"Non,Oui"</formula1>
    </dataValidation>
    <dataValidation allowBlank="1" showInputMessage="1" showErrorMessage="1" prompt="Durée de l'amortissement dégressif" sqref="E6" xr:uid="{00000000-0002-0000-0000-000001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showGridLines="0" showRowColHeaders="0" workbookViewId="0">
      <pane ySplit="4" topLeftCell="A5" activePane="bottomLeft" state="frozenSplit"/>
      <selection pane="bottomLeft" activeCell="F21" sqref="F21"/>
    </sheetView>
  </sheetViews>
  <sheetFormatPr baseColWidth="10" defaultColWidth="11.44140625" defaultRowHeight="13.8" x14ac:dyDescent="0.3"/>
  <cols>
    <col min="1" max="1" width="1.6640625" style="6" customWidth="1"/>
    <col min="2" max="2" width="14.6640625" style="6" customWidth="1"/>
    <col min="3" max="7" width="12.6640625" style="6" customWidth="1"/>
    <col min="8" max="8" width="11.6640625" style="6" customWidth="1"/>
    <col min="9" max="10" width="12.6640625" style="6" customWidth="1"/>
    <col min="11" max="12" width="11.6640625" style="6" customWidth="1"/>
    <col min="13" max="13" width="9.6640625" style="6" customWidth="1"/>
    <col min="14" max="14" width="11.6640625" style="6" customWidth="1"/>
    <col min="15" max="15" width="13.6640625" style="6" customWidth="1"/>
    <col min="16" max="17" width="11.6640625" style="6" customWidth="1"/>
    <col min="18" max="19" width="13.6640625" style="6" customWidth="1"/>
    <col min="20" max="20" width="11.6640625" style="6" customWidth="1"/>
    <col min="21" max="21" width="13.6640625" style="6" customWidth="1"/>
    <col min="22" max="23" width="11.6640625" style="6" customWidth="1"/>
    <col min="24" max="25" width="13.6640625" style="6" customWidth="1"/>
    <col min="26" max="27" width="11.44140625" style="6"/>
    <col min="28" max="29" width="13.6640625" style="6" customWidth="1"/>
    <col min="30" max="16384" width="11.44140625" style="6"/>
  </cols>
  <sheetData>
    <row r="1" spans="1:12" ht="6" customHeight="1" x14ac:dyDescent="0.3"/>
    <row r="2" spans="1:12" s="7" customFormat="1" ht="19.95" customHeight="1" x14ac:dyDescent="0.3">
      <c r="A2" s="6"/>
      <c r="B2" s="138" t="s">
        <v>28</v>
      </c>
      <c r="C2" s="139"/>
      <c r="D2" s="139"/>
      <c r="E2" s="139"/>
      <c r="F2" s="139"/>
      <c r="G2" s="139"/>
      <c r="H2" s="139"/>
      <c r="I2" s="139"/>
      <c r="J2" s="139"/>
      <c r="K2" s="6"/>
      <c r="L2" s="6"/>
    </row>
    <row r="3" spans="1:12" s="9" customFormat="1" ht="30" customHeight="1" x14ac:dyDescent="0.3">
      <c r="A3" s="6"/>
      <c r="B3" s="140" t="s">
        <v>2</v>
      </c>
      <c r="C3" s="144" t="s">
        <v>11</v>
      </c>
      <c r="D3" s="144"/>
      <c r="E3" s="144"/>
      <c r="F3" s="144"/>
      <c r="G3" s="146" t="s">
        <v>43</v>
      </c>
      <c r="H3" s="142" t="s">
        <v>26</v>
      </c>
      <c r="I3" s="144" t="s">
        <v>5</v>
      </c>
      <c r="J3" s="145"/>
      <c r="K3" s="2"/>
      <c r="L3" s="6"/>
    </row>
    <row r="4" spans="1:12" s="9" customFormat="1" ht="30" customHeight="1" x14ac:dyDescent="0.25">
      <c r="A4" s="7"/>
      <c r="B4" s="141"/>
      <c r="C4" s="73" t="s">
        <v>12</v>
      </c>
      <c r="D4" s="73" t="s">
        <v>13</v>
      </c>
      <c r="E4" s="73" t="s">
        <v>24</v>
      </c>
      <c r="F4" s="73" t="s">
        <v>14</v>
      </c>
      <c r="G4" s="147"/>
      <c r="H4" s="143"/>
      <c r="I4" s="74" t="s">
        <v>42</v>
      </c>
      <c r="J4" s="75" t="s">
        <v>38</v>
      </c>
      <c r="K4" s="2"/>
      <c r="L4" s="20"/>
    </row>
    <row r="5" spans="1:12" ht="21.9" customHeight="1" x14ac:dyDescent="0.3">
      <c r="A5" s="9"/>
      <c r="B5" s="113" t="s">
        <v>3</v>
      </c>
      <c r="C5" s="119"/>
      <c r="D5" s="119"/>
      <c r="E5" s="119"/>
      <c r="F5" s="119"/>
      <c r="G5" s="79"/>
      <c r="H5" s="80"/>
      <c r="I5" s="84">
        <f>capital_investi</f>
        <v>0</v>
      </c>
      <c r="J5" s="81">
        <f>I5</f>
        <v>0</v>
      </c>
      <c r="K5" s="2"/>
      <c r="L5" s="26"/>
    </row>
    <row r="6" spans="1:12" ht="20.100000000000001" customHeight="1" x14ac:dyDescent="0.3">
      <c r="A6" s="9"/>
      <c r="B6" s="61">
        <v>1</v>
      </c>
      <c r="C6" s="120">
        <f t="shared" ref="C6:C25" si="0">IF(B6&gt;du,0,capital_investi/du)</f>
        <v>0</v>
      </c>
      <c r="D6" s="40">
        <f>IF(OR(du=0,capital_investi=0),0,IF(dégressif="Oui",(capital_investi/durée_amort)*coef_dégressif,0))</f>
        <v>0</v>
      </c>
      <c r="E6" s="40">
        <f>IF(B6&gt;=du,0,capital_investi-D6)</f>
        <v>0</v>
      </c>
      <c r="F6" s="78">
        <f>IF(Récapitulatif!$C$6="Oui",D6-C6,0)</f>
        <v>0</v>
      </c>
      <c r="G6" s="21">
        <f t="shared" ref="G6:G16" si="1">C6+F6</f>
        <v>0</v>
      </c>
      <c r="H6" s="21">
        <f>ROUND(G6*IS,2)</f>
        <v>0</v>
      </c>
      <c r="I6" s="85">
        <f>-H6</f>
        <v>0</v>
      </c>
      <c r="J6" s="76">
        <f t="shared" ref="J6:J25" si="2">I6/(POWER((1+tx_actualisation),B6))</f>
        <v>0</v>
      </c>
      <c r="K6" s="2"/>
      <c r="L6" s="26"/>
    </row>
    <row r="7" spans="1:12" ht="20.100000000000001" customHeight="1" x14ac:dyDescent="0.3">
      <c r="B7" s="62">
        <f t="shared" ref="B7:B25" si="3">B6+1</f>
        <v>2</v>
      </c>
      <c r="C7" s="121">
        <f t="shared" si="0"/>
        <v>0</v>
      </c>
      <c r="D7" s="3">
        <f>IF(OR(du=0,capital_investi=0,E6=0),0,IF(dégressif="Oui",MAX(E6/(da-B6),(E6/da)*K),0))</f>
        <v>0</v>
      </c>
      <c r="E7" s="3">
        <f t="shared" ref="E7:E25" si="4">IF(B7&gt;=du,0,E6-D7)</f>
        <v>0</v>
      </c>
      <c r="F7" s="27">
        <f>IF(Récapitulatif!$C$6="Oui",D7-C7,0)</f>
        <v>0</v>
      </c>
      <c r="G7" s="23">
        <f t="shared" si="1"/>
        <v>0</v>
      </c>
      <c r="H7" s="23">
        <f t="shared" ref="H7:H16" si="5">ROUND(G7*IS,2)</f>
        <v>0</v>
      </c>
      <c r="I7" s="86">
        <f t="shared" ref="I7:I25" si="6">-H7</f>
        <v>0</v>
      </c>
      <c r="J7" s="77">
        <f t="shared" si="2"/>
        <v>0</v>
      </c>
      <c r="K7" s="2"/>
      <c r="L7" s="26"/>
    </row>
    <row r="8" spans="1:12" ht="20.100000000000001" customHeight="1" x14ac:dyDescent="0.3">
      <c r="B8" s="62">
        <f t="shared" si="3"/>
        <v>3</v>
      </c>
      <c r="C8" s="121">
        <f t="shared" si="0"/>
        <v>0</v>
      </c>
      <c r="D8" s="3">
        <f t="shared" ref="D8:D25" si="7">IF(OR(du=0,capital_investi=0,E7=0),0,IF(dégressif="Oui",MAX(E7/(durée_amort-B7),(E7/durée_amort)*coef_dégressif),0))</f>
        <v>0</v>
      </c>
      <c r="E8" s="3">
        <f t="shared" si="4"/>
        <v>0</v>
      </c>
      <c r="F8" s="27">
        <f t="shared" ref="F8:F25" si="8">IF(dégressif="Oui",D8-C8,0)</f>
        <v>0</v>
      </c>
      <c r="G8" s="23">
        <f t="shared" si="1"/>
        <v>0</v>
      </c>
      <c r="H8" s="23">
        <f t="shared" si="5"/>
        <v>0</v>
      </c>
      <c r="I8" s="86">
        <f t="shared" si="6"/>
        <v>0</v>
      </c>
      <c r="J8" s="77">
        <f t="shared" si="2"/>
        <v>0</v>
      </c>
      <c r="K8" s="2"/>
      <c r="L8" s="26"/>
    </row>
    <row r="9" spans="1:12" ht="20.100000000000001" customHeight="1" x14ac:dyDescent="0.3">
      <c r="B9" s="62">
        <f t="shared" si="3"/>
        <v>4</v>
      </c>
      <c r="C9" s="121">
        <f t="shared" si="0"/>
        <v>0</v>
      </c>
      <c r="D9" s="3">
        <f t="shared" si="7"/>
        <v>0</v>
      </c>
      <c r="E9" s="3">
        <f t="shared" si="4"/>
        <v>0</v>
      </c>
      <c r="F9" s="27">
        <f t="shared" si="8"/>
        <v>0</v>
      </c>
      <c r="G9" s="23">
        <f t="shared" si="1"/>
        <v>0</v>
      </c>
      <c r="H9" s="23">
        <f t="shared" si="5"/>
        <v>0</v>
      </c>
      <c r="I9" s="86">
        <f t="shared" si="6"/>
        <v>0</v>
      </c>
      <c r="J9" s="77">
        <f t="shared" si="2"/>
        <v>0</v>
      </c>
      <c r="K9" s="2"/>
      <c r="L9" s="26"/>
    </row>
    <row r="10" spans="1:12" ht="20.100000000000001" customHeight="1" x14ac:dyDescent="0.3">
      <c r="B10" s="62">
        <f t="shared" si="3"/>
        <v>5</v>
      </c>
      <c r="C10" s="121">
        <f t="shared" si="0"/>
        <v>0</v>
      </c>
      <c r="D10" s="3">
        <f t="shared" si="7"/>
        <v>0</v>
      </c>
      <c r="E10" s="3">
        <f t="shared" si="4"/>
        <v>0</v>
      </c>
      <c r="F10" s="27">
        <f t="shared" si="8"/>
        <v>0</v>
      </c>
      <c r="G10" s="23">
        <f t="shared" si="1"/>
        <v>0</v>
      </c>
      <c r="H10" s="23">
        <f t="shared" si="5"/>
        <v>0</v>
      </c>
      <c r="I10" s="86">
        <f t="shared" si="6"/>
        <v>0</v>
      </c>
      <c r="J10" s="77">
        <f t="shared" si="2"/>
        <v>0</v>
      </c>
      <c r="K10" s="2"/>
      <c r="L10" s="28"/>
    </row>
    <row r="11" spans="1:12" ht="20.100000000000001" customHeight="1" x14ac:dyDescent="0.3">
      <c r="B11" s="62">
        <f t="shared" si="3"/>
        <v>6</v>
      </c>
      <c r="C11" s="121">
        <f t="shared" si="0"/>
        <v>0</v>
      </c>
      <c r="D11" s="3">
        <f t="shared" si="7"/>
        <v>0</v>
      </c>
      <c r="E11" s="3">
        <f t="shared" si="4"/>
        <v>0</v>
      </c>
      <c r="F11" s="27">
        <f t="shared" si="8"/>
        <v>0</v>
      </c>
      <c r="G11" s="23">
        <f t="shared" si="1"/>
        <v>0</v>
      </c>
      <c r="H11" s="23">
        <f t="shared" si="5"/>
        <v>0</v>
      </c>
      <c r="I11" s="86">
        <f t="shared" si="6"/>
        <v>0</v>
      </c>
      <c r="J11" s="77">
        <f t="shared" si="2"/>
        <v>0</v>
      </c>
      <c r="K11" s="10"/>
      <c r="L11" s="26"/>
    </row>
    <row r="12" spans="1:12" ht="20.100000000000001" customHeight="1" x14ac:dyDescent="0.3">
      <c r="B12" s="62">
        <f t="shared" si="3"/>
        <v>7</v>
      </c>
      <c r="C12" s="121">
        <f t="shared" si="0"/>
        <v>0</v>
      </c>
      <c r="D12" s="3">
        <f t="shared" si="7"/>
        <v>0</v>
      </c>
      <c r="E12" s="3">
        <f t="shared" si="4"/>
        <v>0</v>
      </c>
      <c r="F12" s="27">
        <f t="shared" si="8"/>
        <v>0</v>
      </c>
      <c r="G12" s="23">
        <f t="shared" si="1"/>
        <v>0</v>
      </c>
      <c r="H12" s="23">
        <f t="shared" si="5"/>
        <v>0</v>
      </c>
      <c r="I12" s="86">
        <f t="shared" si="6"/>
        <v>0</v>
      </c>
      <c r="J12" s="77">
        <f t="shared" si="2"/>
        <v>0</v>
      </c>
      <c r="K12" s="10"/>
      <c r="L12" s="26"/>
    </row>
    <row r="13" spans="1:12" ht="20.100000000000001" customHeight="1" x14ac:dyDescent="0.3">
      <c r="B13" s="62">
        <f t="shared" si="3"/>
        <v>8</v>
      </c>
      <c r="C13" s="121">
        <f t="shared" si="0"/>
        <v>0</v>
      </c>
      <c r="D13" s="3">
        <f t="shared" si="7"/>
        <v>0</v>
      </c>
      <c r="E13" s="3">
        <f t="shared" si="4"/>
        <v>0</v>
      </c>
      <c r="F13" s="27">
        <f t="shared" si="8"/>
        <v>0</v>
      </c>
      <c r="G13" s="23">
        <f t="shared" si="1"/>
        <v>0</v>
      </c>
      <c r="H13" s="23">
        <f t="shared" si="5"/>
        <v>0</v>
      </c>
      <c r="I13" s="86">
        <f t="shared" si="6"/>
        <v>0</v>
      </c>
      <c r="J13" s="77">
        <f t="shared" si="2"/>
        <v>0</v>
      </c>
      <c r="K13" s="10"/>
      <c r="L13" s="26"/>
    </row>
    <row r="14" spans="1:12" ht="20.100000000000001" customHeight="1" x14ac:dyDescent="0.3">
      <c r="B14" s="62">
        <f t="shared" si="3"/>
        <v>9</v>
      </c>
      <c r="C14" s="121">
        <f t="shared" si="0"/>
        <v>0</v>
      </c>
      <c r="D14" s="3">
        <f t="shared" si="7"/>
        <v>0</v>
      </c>
      <c r="E14" s="3">
        <f t="shared" si="4"/>
        <v>0</v>
      </c>
      <c r="F14" s="27">
        <f t="shared" si="8"/>
        <v>0</v>
      </c>
      <c r="G14" s="23">
        <f t="shared" si="1"/>
        <v>0</v>
      </c>
      <c r="H14" s="23">
        <f t="shared" si="5"/>
        <v>0</v>
      </c>
      <c r="I14" s="86">
        <f t="shared" si="6"/>
        <v>0</v>
      </c>
      <c r="J14" s="77">
        <f t="shared" si="2"/>
        <v>0</v>
      </c>
      <c r="K14" s="10"/>
      <c r="L14" s="26"/>
    </row>
    <row r="15" spans="1:12" ht="20.100000000000001" customHeight="1" x14ac:dyDescent="0.3">
      <c r="B15" s="62">
        <f t="shared" si="3"/>
        <v>10</v>
      </c>
      <c r="C15" s="121">
        <f t="shared" si="0"/>
        <v>0</v>
      </c>
      <c r="D15" s="3">
        <f t="shared" si="7"/>
        <v>0</v>
      </c>
      <c r="E15" s="3">
        <f t="shared" si="4"/>
        <v>0</v>
      </c>
      <c r="F15" s="27">
        <f t="shared" si="8"/>
        <v>0</v>
      </c>
      <c r="G15" s="23">
        <f t="shared" si="1"/>
        <v>0</v>
      </c>
      <c r="H15" s="23">
        <f t="shared" si="5"/>
        <v>0</v>
      </c>
      <c r="I15" s="86">
        <f t="shared" si="6"/>
        <v>0</v>
      </c>
      <c r="J15" s="77">
        <f t="shared" si="2"/>
        <v>0</v>
      </c>
      <c r="K15" s="10"/>
      <c r="L15" s="26"/>
    </row>
    <row r="16" spans="1:12" ht="20.100000000000001" customHeight="1" x14ac:dyDescent="0.3">
      <c r="B16" s="62">
        <f t="shared" si="3"/>
        <v>11</v>
      </c>
      <c r="C16" s="121">
        <f t="shared" si="0"/>
        <v>0</v>
      </c>
      <c r="D16" s="3">
        <f t="shared" si="7"/>
        <v>0</v>
      </c>
      <c r="E16" s="3">
        <f t="shared" si="4"/>
        <v>0</v>
      </c>
      <c r="F16" s="27">
        <f t="shared" si="8"/>
        <v>0</v>
      </c>
      <c r="G16" s="23">
        <f t="shared" si="1"/>
        <v>0</v>
      </c>
      <c r="H16" s="23">
        <f t="shared" si="5"/>
        <v>0</v>
      </c>
      <c r="I16" s="86">
        <f t="shared" si="6"/>
        <v>0</v>
      </c>
      <c r="J16" s="77">
        <f t="shared" si="2"/>
        <v>0</v>
      </c>
      <c r="K16" s="10"/>
      <c r="L16" s="26"/>
    </row>
    <row r="17" spans="1:13" ht="20.100000000000001" customHeight="1" x14ac:dyDescent="0.3">
      <c r="B17" s="62">
        <f t="shared" si="3"/>
        <v>12</v>
      </c>
      <c r="C17" s="121">
        <f t="shared" si="0"/>
        <v>0</v>
      </c>
      <c r="D17" s="3">
        <f t="shared" si="7"/>
        <v>0</v>
      </c>
      <c r="E17" s="3">
        <f t="shared" si="4"/>
        <v>0</v>
      </c>
      <c r="F17" s="27">
        <f t="shared" si="8"/>
        <v>0</v>
      </c>
      <c r="G17" s="23"/>
      <c r="H17" s="23">
        <f t="shared" ref="H17:H25" si="9">ROUND(G17*IS,2)</f>
        <v>0</v>
      </c>
      <c r="I17" s="86">
        <f t="shared" si="6"/>
        <v>0</v>
      </c>
      <c r="J17" s="77">
        <f t="shared" si="2"/>
        <v>0</v>
      </c>
      <c r="K17" s="10"/>
      <c r="L17" s="26"/>
    </row>
    <row r="18" spans="1:13" ht="20.100000000000001" customHeight="1" x14ac:dyDescent="0.3">
      <c r="B18" s="62">
        <f t="shared" si="3"/>
        <v>13</v>
      </c>
      <c r="C18" s="121">
        <f t="shared" si="0"/>
        <v>0</v>
      </c>
      <c r="D18" s="3">
        <f t="shared" si="7"/>
        <v>0</v>
      </c>
      <c r="E18" s="3">
        <f t="shared" si="4"/>
        <v>0</v>
      </c>
      <c r="F18" s="27">
        <f t="shared" si="8"/>
        <v>0</v>
      </c>
      <c r="G18" s="23"/>
      <c r="H18" s="23">
        <f t="shared" si="9"/>
        <v>0</v>
      </c>
      <c r="I18" s="86">
        <f t="shared" si="6"/>
        <v>0</v>
      </c>
      <c r="J18" s="77">
        <f t="shared" si="2"/>
        <v>0</v>
      </c>
      <c r="K18" s="10"/>
      <c r="L18" s="26"/>
    </row>
    <row r="19" spans="1:13" ht="20.100000000000001" customHeight="1" x14ac:dyDescent="0.3">
      <c r="B19" s="62">
        <f t="shared" si="3"/>
        <v>14</v>
      </c>
      <c r="C19" s="121">
        <f t="shared" si="0"/>
        <v>0</v>
      </c>
      <c r="D19" s="3">
        <f t="shared" si="7"/>
        <v>0</v>
      </c>
      <c r="E19" s="3">
        <f t="shared" si="4"/>
        <v>0</v>
      </c>
      <c r="F19" s="27">
        <f t="shared" si="8"/>
        <v>0</v>
      </c>
      <c r="G19" s="23"/>
      <c r="H19" s="23">
        <f t="shared" si="9"/>
        <v>0</v>
      </c>
      <c r="I19" s="86">
        <f t="shared" si="6"/>
        <v>0</v>
      </c>
      <c r="J19" s="77">
        <f t="shared" si="2"/>
        <v>0</v>
      </c>
      <c r="K19" s="10"/>
      <c r="L19" s="26"/>
    </row>
    <row r="20" spans="1:13" ht="20.100000000000001" customHeight="1" x14ac:dyDescent="0.3">
      <c r="B20" s="62">
        <f t="shared" si="3"/>
        <v>15</v>
      </c>
      <c r="C20" s="121">
        <f t="shared" si="0"/>
        <v>0</v>
      </c>
      <c r="D20" s="3">
        <f t="shared" si="7"/>
        <v>0</v>
      </c>
      <c r="E20" s="3">
        <f t="shared" si="4"/>
        <v>0</v>
      </c>
      <c r="F20" s="27">
        <f t="shared" si="8"/>
        <v>0</v>
      </c>
      <c r="G20" s="23"/>
      <c r="H20" s="23">
        <f t="shared" si="9"/>
        <v>0</v>
      </c>
      <c r="I20" s="86">
        <f t="shared" si="6"/>
        <v>0</v>
      </c>
      <c r="J20" s="77">
        <f t="shared" si="2"/>
        <v>0</v>
      </c>
      <c r="K20" s="10"/>
      <c r="L20" s="26"/>
    </row>
    <row r="21" spans="1:13" ht="20.100000000000001" customHeight="1" x14ac:dyDescent="0.3">
      <c r="B21" s="62">
        <f t="shared" si="3"/>
        <v>16</v>
      </c>
      <c r="C21" s="121">
        <f t="shared" si="0"/>
        <v>0</v>
      </c>
      <c r="D21" s="3">
        <f t="shared" si="7"/>
        <v>0</v>
      </c>
      <c r="E21" s="3">
        <f t="shared" si="4"/>
        <v>0</v>
      </c>
      <c r="F21" s="27">
        <f t="shared" si="8"/>
        <v>0</v>
      </c>
      <c r="G21" s="23"/>
      <c r="H21" s="23">
        <f t="shared" si="9"/>
        <v>0</v>
      </c>
      <c r="I21" s="86">
        <f t="shared" si="6"/>
        <v>0</v>
      </c>
      <c r="J21" s="77">
        <f t="shared" si="2"/>
        <v>0</v>
      </c>
      <c r="K21" s="10"/>
      <c r="L21" s="26"/>
    </row>
    <row r="22" spans="1:13" ht="20.100000000000001" customHeight="1" x14ac:dyDescent="0.3">
      <c r="B22" s="62">
        <f t="shared" si="3"/>
        <v>17</v>
      </c>
      <c r="C22" s="121">
        <f t="shared" si="0"/>
        <v>0</v>
      </c>
      <c r="D22" s="3">
        <f t="shared" si="7"/>
        <v>0</v>
      </c>
      <c r="E22" s="3">
        <f t="shared" si="4"/>
        <v>0</v>
      </c>
      <c r="F22" s="27">
        <f t="shared" si="8"/>
        <v>0</v>
      </c>
      <c r="G22" s="23"/>
      <c r="H22" s="23">
        <f t="shared" si="9"/>
        <v>0</v>
      </c>
      <c r="I22" s="86">
        <f t="shared" si="6"/>
        <v>0</v>
      </c>
      <c r="J22" s="77">
        <f t="shared" si="2"/>
        <v>0</v>
      </c>
      <c r="K22" s="10"/>
      <c r="L22" s="26"/>
    </row>
    <row r="23" spans="1:13" ht="20.100000000000001" customHeight="1" x14ac:dyDescent="0.3">
      <c r="B23" s="62">
        <f t="shared" si="3"/>
        <v>18</v>
      </c>
      <c r="C23" s="121">
        <f t="shared" si="0"/>
        <v>0</v>
      </c>
      <c r="D23" s="3">
        <f t="shared" si="7"/>
        <v>0</v>
      </c>
      <c r="E23" s="3">
        <f t="shared" si="4"/>
        <v>0</v>
      </c>
      <c r="F23" s="27">
        <f t="shared" si="8"/>
        <v>0</v>
      </c>
      <c r="G23" s="23"/>
      <c r="H23" s="23">
        <f t="shared" si="9"/>
        <v>0</v>
      </c>
      <c r="I23" s="86">
        <f t="shared" si="6"/>
        <v>0</v>
      </c>
      <c r="J23" s="77">
        <f t="shared" si="2"/>
        <v>0</v>
      </c>
      <c r="K23" s="10"/>
      <c r="L23" s="26"/>
    </row>
    <row r="24" spans="1:13" s="13" customFormat="1" ht="20.100000000000001" customHeight="1" x14ac:dyDescent="0.3">
      <c r="A24" s="6"/>
      <c r="B24" s="62">
        <f t="shared" si="3"/>
        <v>19</v>
      </c>
      <c r="C24" s="121">
        <f t="shared" si="0"/>
        <v>0</v>
      </c>
      <c r="D24" s="3">
        <f t="shared" si="7"/>
        <v>0</v>
      </c>
      <c r="E24" s="3">
        <f t="shared" si="4"/>
        <v>0</v>
      </c>
      <c r="F24" s="27">
        <f t="shared" si="8"/>
        <v>0</v>
      </c>
      <c r="G24" s="23"/>
      <c r="H24" s="23">
        <f t="shared" si="9"/>
        <v>0</v>
      </c>
      <c r="I24" s="86">
        <f t="shared" si="6"/>
        <v>0</v>
      </c>
      <c r="J24" s="77">
        <f t="shared" si="2"/>
        <v>0</v>
      </c>
      <c r="K24" s="10"/>
      <c r="L24" s="26"/>
      <c r="M24" s="6"/>
    </row>
    <row r="25" spans="1:13" ht="20.100000000000001" customHeight="1" x14ac:dyDescent="0.3">
      <c r="B25" s="63">
        <f t="shared" si="3"/>
        <v>20</v>
      </c>
      <c r="C25" s="120">
        <f t="shared" si="0"/>
        <v>0</v>
      </c>
      <c r="D25" s="39">
        <f t="shared" si="7"/>
        <v>0</v>
      </c>
      <c r="E25" s="3">
        <f t="shared" si="4"/>
        <v>0</v>
      </c>
      <c r="F25" s="41">
        <f t="shared" si="8"/>
        <v>0</v>
      </c>
      <c r="G25" s="21"/>
      <c r="H25" s="21">
        <f t="shared" si="9"/>
        <v>0</v>
      </c>
      <c r="I25" s="85">
        <f t="shared" si="6"/>
        <v>0</v>
      </c>
      <c r="J25" s="76">
        <f t="shared" si="2"/>
        <v>0</v>
      </c>
      <c r="K25" s="10"/>
      <c r="L25" s="26"/>
    </row>
    <row r="26" spans="1:13" s="17" customFormat="1" ht="21.9" customHeight="1" x14ac:dyDescent="0.3">
      <c r="A26" s="13"/>
      <c r="B26" s="67" t="s">
        <v>1</v>
      </c>
      <c r="C26" s="122">
        <f>SUM(C5:C25)</f>
        <v>0</v>
      </c>
      <c r="D26" s="68">
        <f>SUM(D5:D25)</f>
        <v>0</v>
      </c>
      <c r="E26" s="68"/>
      <c r="F26" s="68">
        <f>SUM(F5:F25)</f>
        <v>0</v>
      </c>
      <c r="G26" s="82">
        <f>SUM(G5:G25)</f>
        <v>0</v>
      </c>
      <c r="H26" s="82">
        <f>SUM(H5:H25)</f>
        <v>0</v>
      </c>
      <c r="I26" s="87">
        <f>SUM(I5:I25)</f>
        <v>0</v>
      </c>
      <c r="J26" s="83">
        <f>SUM(J5:J25)</f>
        <v>0</v>
      </c>
      <c r="K26" s="10"/>
      <c r="L26" s="26"/>
      <c r="M26" s="6"/>
    </row>
    <row r="27" spans="1:13" s="17" customFormat="1" ht="20.25" customHeight="1" x14ac:dyDescent="0.3">
      <c r="A27" s="6"/>
      <c r="B27" s="6"/>
      <c r="C27" s="6"/>
      <c r="D27" s="6"/>
      <c r="E27" s="6"/>
      <c r="F27" s="6"/>
      <c r="G27" s="10"/>
      <c r="H27" s="6"/>
      <c r="I27" s="24"/>
      <c r="J27" s="24"/>
      <c r="K27" s="6"/>
      <c r="L27" s="26"/>
      <c r="M27" s="6"/>
    </row>
    <row r="28" spans="1:13" ht="14.4" x14ac:dyDescent="0.3">
      <c r="A28" s="17"/>
      <c r="B28" s="17"/>
      <c r="C28" s="17"/>
      <c r="D28" s="17"/>
      <c r="E28" s="16"/>
      <c r="F28" s="17"/>
      <c r="G28" s="17"/>
      <c r="H28" s="17"/>
      <c r="I28" s="17"/>
      <c r="J28" s="17"/>
      <c r="K28" s="17"/>
      <c r="L28" s="26"/>
    </row>
    <row r="29" spans="1:13" ht="14.4" x14ac:dyDescent="0.3">
      <c r="A29" s="17"/>
      <c r="B29" s="17"/>
      <c r="C29" s="15"/>
      <c r="D29" s="15"/>
      <c r="E29" s="15"/>
      <c r="F29" s="17"/>
      <c r="G29" s="17"/>
      <c r="H29" s="17"/>
      <c r="I29" s="17"/>
      <c r="J29" s="17"/>
      <c r="K29" s="17"/>
      <c r="L29" s="26"/>
    </row>
  </sheetData>
  <sheetProtection algorithmName="SHA-512" hashValue="d5c+Ndt27autd76w8KuSZXK3GCQZYzFb9UW7vEfyfnZFQDQPY3a4tFm71O9mSfEAYTVCI7zRIc/A2FbqfKUODw==" saltValue="3MTOvyDd5sP7uC+SFiKLfw==" spinCount="100000" sheet="1" formatCells="0" formatColumns="0" formatRows="0" insertColumns="0" insertRows="0" insertHyperlinks="0" deleteColumns="0" deleteRows="0" sort="0" autoFilter="0" pivotTables="0"/>
  <mergeCells count="6">
    <mergeCell ref="B2:J2"/>
    <mergeCell ref="B3:B4"/>
    <mergeCell ref="H3:H4"/>
    <mergeCell ref="I3:J3"/>
    <mergeCell ref="C3:F3"/>
    <mergeCell ref="G3:G4"/>
  </mergeCells>
  <conditionalFormatting sqref="B2 K3:K10">
    <cfRule type="cellIs" dxfId="27" priority="25" stopIfTrue="1" operator="equal">
      <formula>0</formula>
    </cfRule>
  </conditionalFormatting>
  <conditionalFormatting sqref="G6:I25 I26">
    <cfRule type="cellIs" dxfId="26" priority="8" operator="equal">
      <formula>0</formula>
    </cfRule>
  </conditionalFormatting>
  <conditionalFormatting sqref="J5:J26">
    <cfRule type="cellIs" dxfId="25" priority="6" operator="equal">
      <formula>0</formula>
    </cfRule>
  </conditionalFormatting>
  <conditionalFormatting sqref="I5">
    <cfRule type="cellIs" dxfId="24" priority="5" operator="equal">
      <formula>0</formula>
    </cfRule>
  </conditionalFormatting>
  <conditionalFormatting sqref="C6:F25">
    <cfRule type="cellIs" dxfId="23" priority="4" operator="equal">
      <formula>0</formula>
    </cfRule>
  </conditionalFormatting>
  <conditionalFormatting sqref="C26:H26">
    <cfRule type="cellIs" dxfId="22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4"/>
  <sheetViews>
    <sheetView showGridLines="0" showRowColHeaders="0" workbookViewId="0">
      <pane ySplit="6" topLeftCell="A7" activePane="bottomLeft" state="frozenSplit"/>
      <selection pane="bottomLeft" activeCell="B2" sqref="B2:C2"/>
    </sheetView>
  </sheetViews>
  <sheetFormatPr baseColWidth="10" defaultColWidth="11.44140625" defaultRowHeight="13.8" x14ac:dyDescent="0.3"/>
  <cols>
    <col min="1" max="1" width="1.6640625" style="6" customWidth="1"/>
    <col min="2" max="2" width="14.6640625" style="6" customWidth="1"/>
    <col min="3" max="9" width="11.6640625" style="6" customWidth="1"/>
    <col min="10" max="10" width="0.88671875" style="6" customWidth="1"/>
    <col min="11" max="16384" width="11.44140625" style="6"/>
  </cols>
  <sheetData>
    <row r="1" spans="2:12" ht="6" customHeight="1" x14ac:dyDescent="0.3"/>
    <row r="2" spans="2:12" ht="19.95" customHeight="1" x14ac:dyDescent="0.3">
      <c r="B2" s="152" t="s">
        <v>17</v>
      </c>
      <c r="C2" s="152"/>
      <c r="D2" s="108">
        <f>IF(ISBLANK(E3),1,0)</f>
        <v>1</v>
      </c>
      <c r="E2" s="155" t="str">
        <f>IF(ISBLANK(E3),"Si le montant autofinancé est nul, inscrire 0"," ")</f>
        <v>Si le montant autofinancé est nul, inscrire 0</v>
      </c>
      <c r="F2" s="155"/>
      <c r="G2" s="155"/>
      <c r="H2" s="107"/>
      <c r="I2" s="108">
        <f>IF(ISBLANK(frais_dossier),1,0)</f>
        <v>1</v>
      </c>
      <c r="J2" s="2"/>
    </row>
    <row r="3" spans="2:12" ht="20.100000000000001" customHeight="1" x14ac:dyDescent="0.3">
      <c r="B3" s="148" t="s">
        <v>2</v>
      </c>
      <c r="C3" s="157" t="s">
        <v>27</v>
      </c>
      <c r="D3" s="158"/>
      <c r="E3" s="88"/>
      <c r="F3" s="99"/>
      <c r="G3" s="161" t="s">
        <v>6</v>
      </c>
      <c r="H3" s="162"/>
      <c r="I3" s="89">
        <f>IF(ISBLANK(E3),0,capital_investi-'Financement par emprunt'!E3)</f>
        <v>0</v>
      </c>
      <c r="J3" s="2"/>
    </row>
    <row r="4" spans="2:12" ht="20.100000000000001" customHeight="1" x14ac:dyDescent="0.3">
      <c r="B4" s="149"/>
      <c r="C4" s="90" t="s">
        <v>7</v>
      </c>
      <c r="D4" s="91"/>
      <c r="E4" s="159" t="s">
        <v>8</v>
      </c>
      <c r="F4" s="160"/>
      <c r="G4" s="92"/>
      <c r="H4" s="93" t="s">
        <v>10</v>
      </c>
      <c r="I4" s="94"/>
      <c r="J4" s="2"/>
    </row>
    <row r="5" spans="2:12" s="7" customFormat="1" ht="20.100000000000001" customHeight="1" x14ac:dyDescent="0.25">
      <c r="B5" s="149"/>
      <c r="C5" s="153" t="s">
        <v>39</v>
      </c>
      <c r="D5" s="151" t="s">
        <v>29</v>
      </c>
      <c r="E5" s="151"/>
      <c r="F5" s="153" t="s">
        <v>30</v>
      </c>
      <c r="G5" s="153" t="s">
        <v>9</v>
      </c>
      <c r="H5" s="153" t="s">
        <v>5</v>
      </c>
      <c r="I5" s="156"/>
      <c r="J5" s="2"/>
    </row>
    <row r="6" spans="2:12" s="7" customFormat="1" ht="19.95" customHeight="1" x14ac:dyDescent="0.25">
      <c r="B6" s="150"/>
      <c r="C6" s="154"/>
      <c r="D6" s="118" t="s">
        <v>40</v>
      </c>
      <c r="E6" s="66" t="s">
        <v>41</v>
      </c>
      <c r="F6" s="154"/>
      <c r="G6" s="154"/>
      <c r="H6" s="74" t="s">
        <v>37</v>
      </c>
      <c r="I6" s="75" t="s">
        <v>38</v>
      </c>
      <c r="J6" s="2"/>
    </row>
    <row r="7" spans="2:12" s="9" customFormat="1" ht="19.95" customHeight="1" x14ac:dyDescent="0.25">
      <c r="B7" s="114" t="s">
        <v>3</v>
      </c>
      <c r="C7" s="115"/>
      <c r="D7" s="115"/>
      <c r="E7" s="115"/>
      <c r="F7" s="115"/>
      <c r="G7" s="115"/>
      <c r="H7" s="116">
        <f>E3+(frais_dossier*(1-IS))</f>
        <v>0</v>
      </c>
      <c r="I7" s="117">
        <f>E3+(frais_dossier*(1-IS))</f>
        <v>0</v>
      </c>
      <c r="J7" s="2"/>
      <c r="K7" s="8"/>
    </row>
    <row r="8" spans="2:12" s="9" customFormat="1" ht="20.100000000000001" customHeight="1" x14ac:dyDescent="0.25">
      <c r="B8" s="61">
        <v>1</v>
      </c>
      <c r="C8" s="64">
        <f>IF(B8&gt;durée_emprunt,0,-PMT($G$4,durée_emprunt,capital_emprunté))</f>
        <v>0</v>
      </c>
      <c r="D8" s="95">
        <f>C8-E8</f>
        <v>0</v>
      </c>
      <c r="E8" s="64">
        <f t="shared" ref="E8:E27" si="0">C8*(1-(1/(1+taux_emprunt)^(durée_emprunt-B8+1)))</f>
        <v>0</v>
      </c>
      <c r="F8" s="65">
        <f>IF(capital_emprunté=0,0,'Autofinancement total'!G6)</f>
        <v>0</v>
      </c>
      <c r="G8" s="64">
        <f t="shared" ref="G8:G27" si="1">ROUND((E8+F8)*IS,2)</f>
        <v>0</v>
      </c>
      <c r="H8" s="101">
        <f t="shared" ref="H8:H27" si="2">C8-G8</f>
        <v>0</v>
      </c>
      <c r="I8" s="104">
        <f t="shared" ref="I8:I27" si="3">H8/(POWER((1+tx_actualisation),B8))</f>
        <v>0</v>
      </c>
      <c r="J8" s="10"/>
      <c r="K8" s="8"/>
      <c r="L8" s="11"/>
    </row>
    <row r="9" spans="2:12" ht="20.100000000000001" customHeight="1" x14ac:dyDescent="0.3">
      <c r="B9" s="62">
        <f t="shared" ref="B9:B27" si="4">B8+1</f>
        <v>2</v>
      </c>
      <c r="C9" s="65">
        <f t="shared" ref="C9:C27" si="5">IF(B9&gt;durée_emprunt,0,-PMT($G$4,durée_emprunt,capital_emprunté))</f>
        <v>0</v>
      </c>
      <c r="D9" s="95">
        <f t="shared" ref="D9:D27" si="6">C9-E9</f>
        <v>0</v>
      </c>
      <c r="E9" s="65">
        <f t="shared" si="0"/>
        <v>0</v>
      </c>
      <c r="F9" s="65">
        <f>IF(capital_emprunté=0,0,'Autofinancement total'!G7)</f>
        <v>0</v>
      </c>
      <c r="G9" s="65">
        <f t="shared" si="1"/>
        <v>0</v>
      </c>
      <c r="H9" s="100">
        <f t="shared" si="2"/>
        <v>0</v>
      </c>
      <c r="I9" s="103">
        <f t="shared" si="3"/>
        <v>0</v>
      </c>
      <c r="J9" s="10"/>
      <c r="K9" s="8"/>
    </row>
    <row r="10" spans="2:12" ht="20.100000000000001" customHeight="1" x14ac:dyDescent="0.3">
      <c r="B10" s="62">
        <f t="shared" si="4"/>
        <v>3</v>
      </c>
      <c r="C10" s="65">
        <f t="shared" si="5"/>
        <v>0</v>
      </c>
      <c r="D10" s="95">
        <f t="shared" si="6"/>
        <v>0</v>
      </c>
      <c r="E10" s="65">
        <f t="shared" si="0"/>
        <v>0</v>
      </c>
      <c r="F10" s="65">
        <f>IF(capital_emprunté=0,0,'Autofinancement total'!G8)</f>
        <v>0</v>
      </c>
      <c r="G10" s="65">
        <f t="shared" si="1"/>
        <v>0</v>
      </c>
      <c r="H10" s="100">
        <f t="shared" si="2"/>
        <v>0</v>
      </c>
      <c r="I10" s="103">
        <f t="shared" si="3"/>
        <v>0</v>
      </c>
      <c r="J10" s="10"/>
      <c r="K10" s="8"/>
    </row>
    <row r="11" spans="2:12" ht="20.100000000000001" customHeight="1" x14ac:dyDescent="0.3">
      <c r="B11" s="62">
        <f t="shared" si="4"/>
        <v>4</v>
      </c>
      <c r="C11" s="65">
        <f t="shared" si="5"/>
        <v>0</v>
      </c>
      <c r="D11" s="95">
        <f t="shared" si="6"/>
        <v>0</v>
      </c>
      <c r="E11" s="65">
        <f t="shared" si="0"/>
        <v>0</v>
      </c>
      <c r="F11" s="65">
        <f>IF(capital_emprunté=0,0,'Autofinancement total'!G9)</f>
        <v>0</v>
      </c>
      <c r="G11" s="65">
        <f t="shared" si="1"/>
        <v>0</v>
      </c>
      <c r="H11" s="100">
        <f t="shared" si="2"/>
        <v>0</v>
      </c>
      <c r="I11" s="103">
        <f t="shared" si="3"/>
        <v>0</v>
      </c>
      <c r="J11" s="10"/>
      <c r="K11" s="4"/>
    </row>
    <row r="12" spans="2:12" ht="20.100000000000001" customHeight="1" x14ac:dyDescent="0.3">
      <c r="B12" s="62">
        <f t="shared" si="4"/>
        <v>5</v>
      </c>
      <c r="C12" s="65">
        <f t="shared" si="5"/>
        <v>0</v>
      </c>
      <c r="D12" s="95">
        <f t="shared" si="6"/>
        <v>0</v>
      </c>
      <c r="E12" s="65">
        <f t="shared" si="0"/>
        <v>0</v>
      </c>
      <c r="F12" s="65">
        <f>IF(capital_emprunté=0,0,'Autofinancement total'!G10)</f>
        <v>0</v>
      </c>
      <c r="G12" s="65">
        <f t="shared" si="1"/>
        <v>0</v>
      </c>
      <c r="H12" s="100">
        <f t="shared" si="2"/>
        <v>0</v>
      </c>
      <c r="I12" s="103">
        <f t="shared" si="3"/>
        <v>0</v>
      </c>
      <c r="J12" s="10"/>
      <c r="K12" s="8"/>
    </row>
    <row r="13" spans="2:12" ht="20.100000000000001" customHeight="1" x14ac:dyDescent="0.3">
      <c r="B13" s="62">
        <f t="shared" si="4"/>
        <v>6</v>
      </c>
      <c r="C13" s="65">
        <f t="shared" si="5"/>
        <v>0</v>
      </c>
      <c r="D13" s="95">
        <f t="shared" si="6"/>
        <v>0</v>
      </c>
      <c r="E13" s="65">
        <f t="shared" si="0"/>
        <v>0</v>
      </c>
      <c r="F13" s="65">
        <f>IF(capital_emprunté=0,0,'Autofinancement total'!G11)</f>
        <v>0</v>
      </c>
      <c r="G13" s="65">
        <f t="shared" si="1"/>
        <v>0</v>
      </c>
      <c r="H13" s="100">
        <f t="shared" si="2"/>
        <v>0</v>
      </c>
      <c r="I13" s="103">
        <f t="shared" si="3"/>
        <v>0</v>
      </c>
      <c r="J13" s="10"/>
      <c r="K13" s="8"/>
    </row>
    <row r="14" spans="2:12" ht="20.100000000000001" customHeight="1" x14ac:dyDescent="0.3">
      <c r="B14" s="62">
        <f t="shared" si="4"/>
        <v>7</v>
      </c>
      <c r="C14" s="65">
        <f t="shared" si="5"/>
        <v>0</v>
      </c>
      <c r="D14" s="95">
        <f t="shared" si="6"/>
        <v>0</v>
      </c>
      <c r="E14" s="65">
        <f t="shared" si="0"/>
        <v>0</v>
      </c>
      <c r="F14" s="65">
        <f>IF(capital_emprunté=0,0,'Autofinancement total'!G12)</f>
        <v>0</v>
      </c>
      <c r="G14" s="65">
        <f t="shared" si="1"/>
        <v>0</v>
      </c>
      <c r="H14" s="100">
        <f t="shared" si="2"/>
        <v>0</v>
      </c>
      <c r="I14" s="103">
        <f t="shared" si="3"/>
        <v>0</v>
      </c>
      <c r="J14" s="10"/>
      <c r="K14" s="8"/>
    </row>
    <row r="15" spans="2:12" ht="20.100000000000001" customHeight="1" x14ac:dyDescent="0.3">
      <c r="B15" s="62">
        <f t="shared" si="4"/>
        <v>8</v>
      </c>
      <c r="C15" s="65">
        <f t="shared" si="5"/>
        <v>0</v>
      </c>
      <c r="D15" s="95">
        <f t="shared" si="6"/>
        <v>0</v>
      </c>
      <c r="E15" s="65">
        <f t="shared" si="0"/>
        <v>0</v>
      </c>
      <c r="F15" s="65">
        <f>IF(capital_emprunté=0,0,'Autofinancement total'!G13)</f>
        <v>0</v>
      </c>
      <c r="G15" s="65">
        <f t="shared" si="1"/>
        <v>0</v>
      </c>
      <c r="H15" s="100">
        <f t="shared" si="2"/>
        <v>0</v>
      </c>
      <c r="I15" s="103">
        <f t="shared" si="3"/>
        <v>0</v>
      </c>
      <c r="J15" s="10"/>
      <c r="K15" s="8"/>
    </row>
    <row r="16" spans="2:12" ht="20.100000000000001" customHeight="1" x14ac:dyDescent="0.3">
      <c r="B16" s="62">
        <f t="shared" si="4"/>
        <v>9</v>
      </c>
      <c r="C16" s="65">
        <f t="shared" si="5"/>
        <v>0</v>
      </c>
      <c r="D16" s="95">
        <f t="shared" si="6"/>
        <v>0</v>
      </c>
      <c r="E16" s="65">
        <f t="shared" si="0"/>
        <v>0</v>
      </c>
      <c r="F16" s="65">
        <f>IF(capital_emprunté=0,0,'Autofinancement total'!G14)</f>
        <v>0</v>
      </c>
      <c r="G16" s="65">
        <f t="shared" si="1"/>
        <v>0</v>
      </c>
      <c r="H16" s="100">
        <f t="shared" si="2"/>
        <v>0</v>
      </c>
      <c r="I16" s="103">
        <f t="shared" si="3"/>
        <v>0</v>
      </c>
      <c r="J16" s="10"/>
      <c r="K16" s="8"/>
    </row>
    <row r="17" spans="2:11" ht="20.100000000000001" customHeight="1" x14ac:dyDescent="0.3">
      <c r="B17" s="62">
        <f t="shared" si="4"/>
        <v>10</v>
      </c>
      <c r="C17" s="65">
        <f t="shared" si="5"/>
        <v>0</v>
      </c>
      <c r="D17" s="95">
        <f t="shared" si="6"/>
        <v>0</v>
      </c>
      <c r="E17" s="65">
        <f t="shared" si="0"/>
        <v>0</v>
      </c>
      <c r="F17" s="65">
        <f>IF(capital_emprunté=0,0,'Autofinancement total'!G15)</f>
        <v>0</v>
      </c>
      <c r="G17" s="65">
        <f t="shared" si="1"/>
        <v>0</v>
      </c>
      <c r="H17" s="100">
        <f t="shared" si="2"/>
        <v>0</v>
      </c>
      <c r="I17" s="103">
        <f t="shared" si="3"/>
        <v>0</v>
      </c>
      <c r="J17" s="10"/>
      <c r="K17" s="8"/>
    </row>
    <row r="18" spans="2:11" ht="20.100000000000001" customHeight="1" x14ac:dyDescent="0.3">
      <c r="B18" s="62">
        <f t="shared" si="4"/>
        <v>11</v>
      </c>
      <c r="C18" s="96">
        <f t="shared" si="5"/>
        <v>0</v>
      </c>
      <c r="D18" s="97">
        <f t="shared" si="6"/>
        <v>0</v>
      </c>
      <c r="E18" s="96">
        <f t="shared" si="0"/>
        <v>0</v>
      </c>
      <c r="F18" s="65">
        <f>IF(capital_emprunté=0,0,'Autofinancement total'!G16)</f>
        <v>0</v>
      </c>
      <c r="G18" s="96">
        <f t="shared" si="1"/>
        <v>0</v>
      </c>
      <c r="H18" s="102">
        <f t="shared" si="2"/>
        <v>0</v>
      </c>
      <c r="I18" s="105">
        <f t="shared" si="3"/>
        <v>0</v>
      </c>
      <c r="J18" s="10"/>
      <c r="K18" s="8"/>
    </row>
    <row r="19" spans="2:11" ht="20.100000000000001" customHeight="1" x14ac:dyDescent="0.3">
      <c r="B19" s="62">
        <f t="shared" si="4"/>
        <v>12</v>
      </c>
      <c r="C19" s="65">
        <f t="shared" si="5"/>
        <v>0</v>
      </c>
      <c r="D19" s="98">
        <f t="shared" si="6"/>
        <v>0</v>
      </c>
      <c r="E19" s="65">
        <f t="shared" si="0"/>
        <v>0</v>
      </c>
      <c r="F19" s="65">
        <f>IF(capital_emprunté=0,0,'Autofinancement total'!G17)</f>
        <v>0</v>
      </c>
      <c r="G19" s="65">
        <f t="shared" si="1"/>
        <v>0</v>
      </c>
      <c r="H19" s="100">
        <f t="shared" si="2"/>
        <v>0</v>
      </c>
      <c r="I19" s="103">
        <f t="shared" si="3"/>
        <v>0</v>
      </c>
      <c r="J19" s="10"/>
      <c r="K19" s="8"/>
    </row>
    <row r="20" spans="2:11" ht="20.100000000000001" customHeight="1" x14ac:dyDescent="0.3">
      <c r="B20" s="62">
        <f t="shared" si="4"/>
        <v>13</v>
      </c>
      <c r="C20" s="65">
        <f t="shared" si="5"/>
        <v>0</v>
      </c>
      <c r="D20" s="98">
        <f t="shared" si="6"/>
        <v>0</v>
      </c>
      <c r="E20" s="65">
        <f t="shared" si="0"/>
        <v>0</v>
      </c>
      <c r="F20" s="65">
        <f>IF(capital_emprunté=0,0,'Autofinancement total'!G18)</f>
        <v>0</v>
      </c>
      <c r="G20" s="65">
        <f t="shared" si="1"/>
        <v>0</v>
      </c>
      <c r="H20" s="100">
        <f t="shared" si="2"/>
        <v>0</v>
      </c>
      <c r="I20" s="103">
        <f t="shared" si="3"/>
        <v>0</v>
      </c>
      <c r="J20" s="10"/>
      <c r="K20" s="8"/>
    </row>
    <row r="21" spans="2:11" ht="20.100000000000001" customHeight="1" x14ac:dyDescent="0.3">
      <c r="B21" s="62">
        <f t="shared" si="4"/>
        <v>14</v>
      </c>
      <c r="C21" s="65">
        <f t="shared" si="5"/>
        <v>0</v>
      </c>
      <c r="D21" s="98">
        <f t="shared" si="6"/>
        <v>0</v>
      </c>
      <c r="E21" s="65">
        <f t="shared" si="0"/>
        <v>0</v>
      </c>
      <c r="F21" s="65">
        <f>IF(capital_emprunté=0,0,'Autofinancement total'!G19)</f>
        <v>0</v>
      </c>
      <c r="G21" s="65">
        <f t="shared" si="1"/>
        <v>0</v>
      </c>
      <c r="H21" s="100">
        <f t="shared" si="2"/>
        <v>0</v>
      </c>
      <c r="I21" s="103">
        <f t="shared" si="3"/>
        <v>0</v>
      </c>
      <c r="J21" s="10"/>
      <c r="K21" s="8"/>
    </row>
    <row r="22" spans="2:11" ht="20.100000000000001" customHeight="1" x14ac:dyDescent="0.3">
      <c r="B22" s="62">
        <f t="shared" si="4"/>
        <v>15</v>
      </c>
      <c r="C22" s="65">
        <f t="shared" si="5"/>
        <v>0</v>
      </c>
      <c r="D22" s="98">
        <f t="shared" si="6"/>
        <v>0</v>
      </c>
      <c r="E22" s="65">
        <f t="shared" si="0"/>
        <v>0</v>
      </c>
      <c r="F22" s="65">
        <f>IF(capital_emprunté=0,0,'Autofinancement total'!G20)</f>
        <v>0</v>
      </c>
      <c r="G22" s="65">
        <f t="shared" si="1"/>
        <v>0</v>
      </c>
      <c r="H22" s="100">
        <f t="shared" si="2"/>
        <v>0</v>
      </c>
      <c r="I22" s="103">
        <f t="shared" si="3"/>
        <v>0</v>
      </c>
      <c r="J22" s="10"/>
      <c r="K22" s="8"/>
    </row>
    <row r="23" spans="2:11" ht="20.100000000000001" customHeight="1" x14ac:dyDescent="0.3">
      <c r="B23" s="62">
        <f t="shared" si="4"/>
        <v>16</v>
      </c>
      <c r="C23" s="65">
        <f t="shared" si="5"/>
        <v>0</v>
      </c>
      <c r="D23" s="98">
        <f t="shared" si="6"/>
        <v>0</v>
      </c>
      <c r="E23" s="65">
        <f t="shared" si="0"/>
        <v>0</v>
      </c>
      <c r="F23" s="65">
        <f>IF(capital_emprunté=0,0,'Autofinancement total'!G21)</f>
        <v>0</v>
      </c>
      <c r="G23" s="65">
        <f t="shared" si="1"/>
        <v>0</v>
      </c>
      <c r="H23" s="100">
        <f t="shared" si="2"/>
        <v>0</v>
      </c>
      <c r="I23" s="103">
        <f t="shared" si="3"/>
        <v>0</v>
      </c>
      <c r="J23" s="10"/>
      <c r="K23" s="8"/>
    </row>
    <row r="24" spans="2:11" ht="20.100000000000001" customHeight="1" x14ac:dyDescent="0.3">
      <c r="B24" s="62">
        <f t="shared" si="4"/>
        <v>17</v>
      </c>
      <c r="C24" s="65">
        <f t="shared" si="5"/>
        <v>0</v>
      </c>
      <c r="D24" s="98">
        <f t="shared" si="6"/>
        <v>0</v>
      </c>
      <c r="E24" s="65">
        <f t="shared" si="0"/>
        <v>0</v>
      </c>
      <c r="F24" s="65">
        <f>IF(capital_emprunté=0,0,'Autofinancement total'!G22)</f>
        <v>0</v>
      </c>
      <c r="G24" s="65">
        <f t="shared" si="1"/>
        <v>0</v>
      </c>
      <c r="H24" s="100">
        <f t="shared" si="2"/>
        <v>0</v>
      </c>
      <c r="I24" s="103">
        <f t="shared" si="3"/>
        <v>0</v>
      </c>
      <c r="J24" s="10"/>
      <c r="K24" s="8"/>
    </row>
    <row r="25" spans="2:11" ht="20.100000000000001" customHeight="1" x14ac:dyDescent="0.3">
      <c r="B25" s="62">
        <f t="shared" si="4"/>
        <v>18</v>
      </c>
      <c r="C25" s="65">
        <f t="shared" si="5"/>
        <v>0</v>
      </c>
      <c r="D25" s="98">
        <f t="shared" si="6"/>
        <v>0</v>
      </c>
      <c r="E25" s="65">
        <f t="shared" si="0"/>
        <v>0</v>
      </c>
      <c r="F25" s="65">
        <f>IF(capital_emprunté=0,0,'Autofinancement total'!G23)</f>
        <v>0</v>
      </c>
      <c r="G25" s="65">
        <f t="shared" si="1"/>
        <v>0</v>
      </c>
      <c r="H25" s="100">
        <f t="shared" si="2"/>
        <v>0</v>
      </c>
      <c r="I25" s="103">
        <f t="shared" si="3"/>
        <v>0</v>
      </c>
      <c r="J25" s="10"/>
      <c r="K25" s="8"/>
    </row>
    <row r="26" spans="2:11" ht="20.100000000000001" customHeight="1" x14ac:dyDescent="0.3">
      <c r="B26" s="62">
        <f t="shared" si="4"/>
        <v>19</v>
      </c>
      <c r="C26" s="65">
        <f t="shared" si="5"/>
        <v>0</v>
      </c>
      <c r="D26" s="98">
        <f t="shared" si="6"/>
        <v>0</v>
      </c>
      <c r="E26" s="65">
        <f t="shared" si="0"/>
        <v>0</v>
      </c>
      <c r="F26" s="65">
        <f>IF(capital_emprunté=0,0,'Autofinancement total'!G24)</f>
        <v>0</v>
      </c>
      <c r="G26" s="65">
        <f t="shared" si="1"/>
        <v>0</v>
      </c>
      <c r="H26" s="100">
        <f t="shared" si="2"/>
        <v>0</v>
      </c>
      <c r="I26" s="103">
        <f t="shared" si="3"/>
        <v>0</v>
      </c>
      <c r="J26" s="10"/>
      <c r="K26" s="8"/>
    </row>
    <row r="27" spans="2:11" ht="20.100000000000001" customHeight="1" x14ac:dyDescent="0.3">
      <c r="B27" s="63">
        <f t="shared" si="4"/>
        <v>20</v>
      </c>
      <c r="C27" s="64">
        <f t="shared" si="5"/>
        <v>0</v>
      </c>
      <c r="D27" s="97">
        <f t="shared" si="6"/>
        <v>0</v>
      </c>
      <c r="E27" s="64">
        <f t="shared" si="0"/>
        <v>0</v>
      </c>
      <c r="F27" s="64">
        <f>IF(capital_emprunté=0,0,'Autofinancement total'!G25)</f>
        <v>0</v>
      </c>
      <c r="G27" s="64">
        <f t="shared" si="1"/>
        <v>0</v>
      </c>
      <c r="H27" s="101">
        <f t="shared" si="2"/>
        <v>0</v>
      </c>
      <c r="I27" s="104">
        <f t="shared" si="3"/>
        <v>0</v>
      </c>
      <c r="J27" s="10"/>
      <c r="K27" s="8"/>
    </row>
    <row r="28" spans="2:11" s="13" customFormat="1" ht="21.9" customHeight="1" x14ac:dyDescent="0.3">
      <c r="B28" s="67" t="s">
        <v>1</v>
      </c>
      <c r="C28" s="68">
        <f>SUM(C7:C27)</f>
        <v>0</v>
      </c>
      <c r="D28" s="68">
        <f>SUM(D7:D27)</f>
        <v>0</v>
      </c>
      <c r="E28" s="68">
        <f>SUM(E7:E27)</f>
        <v>0</v>
      </c>
      <c r="F28" s="68">
        <f>SUM(F7:F27)</f>
        <v>0</v>
      </c>
      <c r="G28" s="68">
        <f>SUM(G7:G27)</f>
        <v>0</v>
      </c>
      <c r="H28" s="87">
        <f>E3+SUM(H8:H27)</f>
        <v>0</v>
      </c>
      <c r="I28" s="106">
        <f>SUM(I7:I27)</f>
        <v>0</v>
      </c>
      <c r="J28" s="10"/>
      <c r="K28" s="12"/>
    </row>
    <row r="29" spans="2:11" x14ac:dyDescent="0.3">
      <c r="I29" s="14"/>
      <c r="J29" s="10"/>
      <c r="K29" s="14"/>
    </row>
    <row r="30" spans="2:11" s="17" customFormat="1" ht="22.5" customHeight="1" x14ac:dyDescent="0.3">
      <c r="B30" s="6"/>
      <c r="C30" s="15"/>
      <c r="D30" s="15"/>
      <c r="E30" s="15"/>
      <c r="F30" s="15"/>
      <c r="G30" s="15"/>
      <c r="H30" s="16"/>
      <c r="I30" s="16"/>
      <c r="K30" s="16"/>
    </row>
    <row r="31" spans="2:11" s="17" customFormat="1" ht="20.25" customHeight="1" x14ac:dyDescent="0.3">
      <c r="B31" s="13"/>
      <c r="H31" s="18"/>
    </row>
    <row r="32" spans="2:11" x14ac:dyDescent="0.3">
      <c r="E32" s="19"/>
      <c r="F32" s="19"/>
    </row>
    <row r="33" spans="2:2" ht="14.4" x14ac:dyDescent="0.3">
      <c r="B33" s="17"/>
    </row>
    <row r="34" spans="2:2" ht="14.4" x14ac:dyDescent="0.3">
      <c r="B34" s="17"/>
    </row>
  </sheetData>
  <sheetProtection algorithmName="SHA-512" hashValue="dY2ibG7kt1o4L4HMjNOp3+JXU021JwNrkq1jECkaKbIUo7ikwHwZa/Phclf2wGt2jTaYGmPCA3pKe+ifEGKwnA==" saltValue="HmlzZQ70i//ZjPpjOBLXcA==" spinCount="100000" sheet="1" formatCells="0" formatColumns="0" formatRows="0" insertColumns="0" insertRows="0" insertHyperlinks="0" deleteColumns="0" deleteRows="0" sort="0" autoFilter="0" pivotTables="0"/>
  <mergeCells count="11">
    <mergeCell ref="H5:I5"/>
    <mergeCell ref="C3:D3"/>
    <mergeCell ref="E4:F4"/>
    <mergeCell ref="F5:F6"/>
    <mergeCell ref="G3:H3"/>
    <mergeCell ref="B3:B6"/>
    <mergeCell ref="D5:E5"/>
    <mergeCell ref="B2:C2"/>
    <mergeCell ref="C5:C6"/>
    <mergeCell ref="G5:G6"/>
    <mergeCell ref="E2:G2"/>
  </mergeCells>
  <conditionalFormatting sqref="B2 C3 E4 J2:J7">
    <cfRule type="cellIs" dxfId="21" priority="21" stopIfTrue="1" operator="equal">
      <formula>0</formula>
    </cfRule>
  </conditionalFormatting>
  <conditionalFormatting sqref="J8:J29">
    <cfRule type="cellIs" dxfId="20" priority="13" stopIfTrue="1" operator="equal">
      <formula>0</formula>
    </cfRule>
  </conditionalFormatting>
  <conditionalFormatting sqref="G3">
    <cfRule type="cellIs" dxfId="19" priority="10" stopIfTrue="1" operator="equal">
      <formula>0</formula>
    </cfRule>
  </conditionalFormatting>
  <conditionalFormatting sqref="C8:G27">
    <cfRule type="cellIs" dxfId="18" priority="9" operator="equal">
      <formula>0</formula>
    </cfRule>
  </conditionalFormatting>
  <conditionalFormatting sqref="D4">
    <cfRule type="cellIs" dxfId="17" priority="8" operator="equal">
      <formula>0</formula>
    </cfRule>
  </conditionalFormatting>
  <conditionalFormatting sqref="G4">
    <cfRule type="cellIs" dxfId="16" priority="7" operator="equal">
      <formula>0</formula>
    </cfRule>
  </conditionalFormatting>
  <conditionalFormatting sqref="I7:I28">
    <cfRule type="cellIs" dxfId="15" priority="4" operator="equal">
      <formula>0</formula>
    </cfRule>
  </conditionalFormatting>
  <conditionalFormatting sqref="H7:H28">
    <cfRule type="cellIs" dxfId="14" priority="3" operator="equal">
      <formula>0</formula>
    </cfRule>
  </conditionalFormatting>
  <conditionalFormatting sqref="C28:G28">
    <cfRule type="cellIs" dxfId="13" priority="2" operator="equal">
      <formula>0</formula>
    </cfRule>
  </conditionalFormatting>
  <conditionalFormatting sqref="I3">
    <cfRule type="cellIs" dxfId="12" priority="1" operator="equal">
      <formula>0</formula>
    </cfRule>
  </conditionalFormatting>
  <conditionalFormatting sqref="E3">
    <cfRule type="expression" dxfId="11" priority="26">
      <formula>$D$2=1</formula>
    </cfRule>
  </conditionalFormatting>
  <conditionalFormatting sqref="I4">
    <cfRule type="expression" dxfId="10" priority="28">
      <formula>$I$2=1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showGridLines="0" showRowColHeaders="0" workbookViewId="0">
      <pane ySplit="5" topLeftCell="A6" activePane="bottomLeft" state="frozenSplit"/>
      <selection pane="bottomLeft" activeCell="B2" sqref="B2:C2"/>
    </sheetView>
  </sheetViews>
  <sheetFormatPr baseColWidth="10" defaultColWidth="11.44140625" defaultRowHeight="13.8" x14ac:dyDescent="0.3"/>
  <cols>
    <col min="1" max="1" width="1.6640625" style="6" customWidth="1"/>
    <col min="2" max="2" width="14.6640625" style="6" customWidth="1"/>
    <col min="3" max="4" width="11.6640625" style="6" customWidth="1"/>
    <col min="5" max="6" width="13.6640625" style="6" customWidth="1"/>
    <col min="7" max="16384" width="11.44140625" style="6"/>
  </cols>
  <sheetData>
    <row r="1" spans="2:9" ht="6" customHeight="1" x14ac:dyDescent="0.3"/>
    <row r="2" spans="2:9" ht="19.95" customHeight="1" x14ac:dyDescent="0.3">
      <c r="B2" s="165" t="s">
        <v>31</v>
      </c>
      <c r="C2" s="166"/>
      <c r="D2" s="5"/>
      <c r="E2" s="5"/>
      <c r="F2" s="5"/>
      <c r="G2" s="5"/>
      <c r="I2" s="2"/>
    </row>
    <row r="3" spans="2:9" ht="20.100000000000001" customHeight="1" x14ac:dyDescent="0.3">
      <c r="B3" s="148" t="s">
        <v>2</v>
      </c>
      <c r="C3" s="69" t="s">
        <v>7</v>
      </c>
      <c r="D3" s="70"/>
      <c r="E3" s="71" t="s">
        <v>32</v>
      </c>
      <c r="F3" s="72"/>
    </row>
    <row r="4" spans="2:9" s="7" customFormat="1" ht="19.95" customHeight="1" x14ac:dyDescent="0.25">
      <c r="B4" s="149"/>
      <c r="C4" s="153" t="s">
        <v>4</v>
      </c>
      <c r="D4" s="153" t="s">
        <v>9</v>
      </c>
      <c r="E4" s="163" t="s">
        <v>5</v>
      </c>
      <c r="F4" s="164"/>
      <c r="G4" s="20"/>
    </row>
    <row r="5" spans="2:9" s="7" customFormat="1" ht="19.95" customHeight="1" x14ac:dyDescent="0.25">
      <c r="B5" s="150"/>
      <c r="C5" s="154"/>
      <c r="D5" s="154"/>
      <c r="E5" s="109" t="s">
        <v>37</v>
      </c>
      <c r="F5" s="110" t="s">
        <v>38</v>
      </c>
      <c r="G5" s="20"/>
    </row>
    <row r="6" spans="2:9" s="9" customFormat="1" ht="20.100000000000001" customHeight="1" x14ac:dyDescent="0.25">
      <c r="B6" s="61">
        <v>1</v>
      </c>
      <c r="C6" s="64">
        <f t="shared" ref="C6:C25" si="0">ROUND(IF(B6&gt;durée_créditbail,0,PMT(Taux_creditbail,durée_créditbail,-capital_investi,0)),2)</f>
        <v>0</v>
      </c>
      <c r="D6" s="64">
        <f t="shared" ref="D6" si="1">ROUND(C6*IS,2)</f>
        <v>0</v>
      </c>
      <c r="E6" s="101">
        <f>C6-D6</f>
        <v>0</v>
      </c>
      <c r="F6" s="111">
        <f t="shared" ref="F6:F25" si="2">E6/(POWER((1+tx_actualisation),B6))</f>
        <v>0</v>
      </c>
      <c r="G6" s="22"/>
    </row>
    <row r="7" spans="2:9" ht="20.100000000000001" customHeight="1" x14ac:dyDescent="0.3">
      <c r="B7" s="62">
        <f t="shared" ref="B7:B25" si="3">B6+1</f>
        <v>2</v>
      </c>
      <c r="C7" s="65">
        <f t="shared" si="0"/>
        <v>0</v>
      </c>
      <c r="D7" s="65">
        <f t="shared" ref="D7:D25" si="4">ROUND(C7*IS,2)</f>
        <v>0</v>
      </c>
      <c r="E7" s="100">
        <f t="shared" ref="E7:E25" si="5">C7-D7</f>
        <v>0</v>
      </c>
      <c r="F7" s="112">
        <f t="shared" si="2"/>
        <v>0</v>
      </c>
    </row>
    <row r="8" spans="2:9" ht="20.100000000000001" customHeight="1" x14ac:dyDescent="0.3">
      <c r="B8" s="62">
        <f t="shared" si="3"/>
        <v>3</v>
      </c>
      <c r="C8" s="65">
        <f t="shared" si="0"/>
        <v>0</v>
      </c>
      <c r="D8" s="65">
        <f t="shared" si="4"/>
        <v>0</v>
      </c>
      <c r="E8" s="100">
        <f t="shared" si="5"/>
        <v>0</v>
      </c>
      <c r="F8" s="112">
        <f t="shared" si="2"/>
        <v>0</v>
      </c>
    </row>
    <row r="9" spans="2:9" ht="20.100000000000001" customHeight="1" x14ac:dyDescent="0.3">
      <c r="B9" s="62">
        <f t="shared" si="3"/>
        <v>4</v>
      </c>
      <c r="C9" s="65">
        <f t="shared" si="0"/>
        <v>0</v>
      </c>
      <c r="D9" s="65">
        <f t="shared" si="4"/>
        <v>0</v>
      </c>
      <c r="E9" s="100">
        <f t="shared" si="5"/>
        <v>0</v>
      </c>
      <c r="F9" s="112">
        <f t="shared" si="2"/>
        <v>0</v>
      </c>
    </row>
    <row r="10" spans="2:9" ht="20.100000000000001" customHeight="1" x14ac:dyDescent="0.3">
      <c r="B10" s="62">
        <f t="shared" si="3"/>
        <v>5</v>
      </c>
      <c r="C10" s="65">
        <f t="shared" si="0"/>
        <v>0</v>
      </c>
      <c r="D10" s="65">
        <f t="shared" si="4"/>
        <v>0</v>
      </c>
      <c r="E10" s="100">
        <f t="shared" si="5"/>
        <v>0</v>
      </c>
      <c r="F10" s="112">
        <f t="shared" si="2"/>
        <v>0</v>
      </c>
      <c r="G10" s="24"/>
    </row>
    <row r="11" spans="2:9" ht="20.100000000000001" customHeight="1" x14ac:dyDescent="0.3">
      <c r="B11" s="62">
        <f t="shared" si="3"/>
        <v>6</v>
      </c>
      <c r="C11" s="65">
        <f t="shared" si="0"/>
        <v>0</v>
      </c>
      <c r="D11" s="65">
        <f t="shared" si="4"/>
        <v>0</v>
      </c>
      <c r="E11" s="100">
        <f t="shared" si="5"/>
        <v>0</v>
      </c>
      <c r="F11" s="112">
        <f t="shared" si="2"/>
        <v>0</v>
      </c>
      <c r="H11" s="1"/>
    </row>
    <row r="12" spans="2:9" ht="20.100000000000001" customHeight="1" x14ac:dyDescent="0.3">
      <c r="B12" s="62">
        <f t="shared" si="3"/>
        <v>7</v>
      </c>
      <c r="C12" s="65">
        <f t="shared" si="0"/>
        <v>0</v>
      </c>
      <c r="D12" s="65">
        <f t="shared" si="4"/>
        <v>0</v>
      </c>
      <c r="E12" s="100">
        <f t="shared" si="5"/>
        <v>0</v>
      </c>
      <c r="F12" s="112">
        <f t="shared" si="2"/>
        <v>0</v>
      </c>
    </row>
    <row r="13" spans="2:9" ht="20.100000000000001" customHeight="1" x14ac:dyDescent="0.3">
      <c r="B13" s="62">
        <f t="shared" si="3"/>
        <v>8</v>
      </c>
      <c r="C13" s="65">
        <f t="shared" si="0"/>
        <v>0</v>
      </c>
      <c r="D13" s="65">
        <f t="shared" si="4"/>
        <v>0</v>
      </c>
      <c r="E13" s="100">
        <f t="shared" si="5"/>
        <v>0</v>
      </c>
      <c r="F13" s="112">
        <f t="shared" si="2"/>
        <v>0</v>
      </c>
    </row>
    <row r="14" spans="2:9" ht="20.100000000000001" customHeight="1" x14ac:dyDescent="0.3">
      <c r="B14" s="62">
        <f t="shared" si="3"/>
        <v>9</v>
      </c>
      <c r="C14" s="65">
        <f t="shared" si="0"/>
        <v>0</v>
      </c>
      <c r="D14" s="65">
        <f t="shared" si="4"/>
        <v>0</v>
      </c>
      <c r="E14" s="100">
        <f t="shared" si="5"/>
        <v>0</v>
      </c>
      <c r="F14" s="112">
        <f t="shared" si="2"/>
        <v>0</v>
      </c>
    </row>
    <row r="15" spans="2:9" ht="20.100000000000001" customHeight="1" x14ac:dyDescent="0.3">
      <c r="B15" s="62">
        <f t="shared" si="3"/>
        <v>10</v>
      </c>
      <c r="C15" s="65">
        <f t="shared" si="0"/>
        <v>0</v>
      </c>
      <c r="D15" s="65">
        <f t="shared" si="4"/>
        <v>0</v>
      </c>
      <c r="E15" s="100">
        <f t="shared" si="5"/>
        <v>0</v>
      </c>
      <c r="F15" s="112">
        <f t="shared" si="2"/>
        <v>0</v>
      </c>
    </row>
    <row r="16" spans="2:9" ht="20.100000000000001" customHeight="1" x14ac:dyDescent="0.3">
      <c r="B16" s="62">
        <f t="shared" si="3"/>
        <v>11</v>
      </c>
      <c r="C16" s="65">
        <f t="shared" si="0"/>
        <v>0</v>
      </c>
      <c r="D16" s="65">
        <f t="shared" si="4"/>
        <v>0</v>
      </c>
      <c r="E16" s="100">
        <f t="shared" si="5"/>
        <v>0</v>
      </c>
      <c r="F16" s="112">
        <f t="shared" si="2"/>
        <v>0</v>
      </c>
    </row>
    <row r="17" spans="2:6" ht="20.100000000000001" customHeight="1" x14ac:dyDescent="0.3">
      <c r="B17" s="62">
        <f t="shared" si="3"/>
        <v>12</v>
      </c>
      <c r="C17" s="65">
        <f t="shared" si="0"/>
        <v>0</v>
      </c>
      <c r="D17" s="65">
        <f t="shared" si="4"/>
        <v>0</v>
      </c>
      <c r="E17" s="100">
        <f t="shared" si="5"/>
        <v>0</v>
      </c>
      <c r="F17" s="112">
        <f t="shared" si="2"/>
        <v>0</v>
      </c>
    </row>
    <row r="18" spans="2:6" ht="20.100000000000001" customHeight="1" x14ac:dyDescent="0.3">
      <c r="B18" s="62">
        <f t="shared" si="3"/>
        <v>13</v>
      </c>
      <c r="C18" s="65">
        <f t="shared" si="0"/>
        <v>0</v>
      </c>
      <c r="D18" s="65">
        <f t="shared" si="4"/>
        <v>0</v>
      </c>
      <c r="E18" s="100">
        <f t="shared" si="5"/>
        <v>0</v>
      </c>
      <c r="F18" s="112">
        <f t="shared" si="2"/>
        <v>0</v>
      </c>
    </row>
    <row r="19" spans="2:6" ht="20.100000000000001" customHeight="1" x14ac:dyDescent="0.3">
      <c r="B19" s="62">
        <f t="shared" si="3"/>
        <v>14</v>
      </c>
      <c r="C19" s="65">
        <f t="shared" si="0"/>
        <v>0</v>
      </c>
      <c r="D19" s="65">
        <f t="shared" si="4"/>
        <v>0</v>
      </c>
      <c r="E19" s="100">
        <f t="shared" si="5"/>
        <v>0</v>
      </c>
      <c r="F19" s="112">
        <f t="shared" si="2"/>
        <v>0</v>
      </c>
    </row>
    <row r="20" spans="2:6" ht="20.100000000000001" customHeight="1" x14ac:dyDescent="0.3">
      <c r="B20" s="62">
        <f t="shared" si="3"/>
        <v>15</v>
      </c>
      <c r="C20" s="65">
        <f t="shared" si="0"/>
        <v>0</v>
      </c>
      <c r="D20" s="65">
        <f t="shared" si="4"/>
        <v>0</v>
      </c>
      <c r="E20" s="100">
        <f t="shared" si="5"/>
        <v>0</v>
      </c>
      <c r="F20" s="112">
        <f t="shared" si="2"/>
        <v>0</v>
      </c>
    </row>
    <row r="21" spans="2:6" ht="20.100000000000001" customHeight="1" x14ac:dyDescent="0.3">
      <c r="B21" s="62">
        <f t="shared" si="3"/>
        <v>16</v>
      </c>
      <c r="C21" s="65">
        <f t="shared" si="0"/>
        <v>0</v>
      </c>
      <c r="D21" s="65">
        <f t="shared" si="4"/>
        <v>0</v>
      </c>
      <c r="E21" s="100">
        <f t="shared" si="5"/>
        <v>0</v>
      </c>
      <c r="F21" s="112">
        <f t="shared" si="2"/>
        <v>0</v>
      </c>
    </row>
    <row r="22" spans="2:6" ht="20.100000000000001" customHeight="1" x14ac:dyDescent="0.3">
      <c r="B22" s="62">
        <f t="shared" si="3"/>
        <v>17</v>
      </c>
      <c r="C22" s="65">
        <f t="shared" si="0"/>
        <v>0</v>
      </c>
      <c r="D22" s="65">
        <f t="shared" si="4"/>
        <v>0</v>
      </c>
      <c r="E22" s="100">
        <f t="shared" si="5"/>
        <v>0</v>
      </c>
      <c r="F22" s="112">
        <f t="shared" si="2"/>
        <v>0</v>
      </c>
    </row>
    <row r="23" spans="2:6" ht="20.100000000000001" customHeight="1" x14ac:dyDescent="0.3">
      <c r="B23" s="62">
        <f t="shared" si="3"/>
        <v>18</v>
      </c>
      <c r="C23" s="65">
        <f t="shared" si="0"/>
        <v>0</v>
      </c>
      <c r="D23" s="65">
        <f t="shared" si="4"/>
        <v>0</v>
      </c>
      <c r="E23" s="100">
        <f t="shared" si="5"/>
        <v>0</v>
      </c>
      <c r="F23" s="112">
        <f t="shared" si="2"/>
        <v>0</v>
      </c>
    </row>
    <row r="24" spans="2:6" ht="20.100000000000001" customHeight="1" x14ac:dyDescent="0.3">
      <c r="B24" s="62">
        <f t="shared" si="3"/>
        <v>19</v>
      </c>
      <c r="C24" s="65">
        <f t="shared" si="0"/>
        <v>0</v>
      </c>
      <c r="D24" s="65">
        <f t="shared" si="4"/>
        <v>0</v>
      </c>
      <c r="E24" s="100">
        <f t="shared" si="5"/>
        <v>0</v>
      </c>
      <c r="F24" s="112">
        <f t="shared" si="2"/>
        <v>0</v>
      </c>
    </row>
    <row r="25" spans="2:6" ht="20.100000000000001" customHeight="1" x14ac:dyDescent="0.3">
      <c r="B25" s="63">
        <f t="shared" si="3"/>
        <v>20</v>
      </c>
      <c r="C25" s="64">
        <f t="shared" si="0"/>
        <v>0</v>
      </c>
      <c r="D25" s="64">
        <f t="shared" si="4"/>
        <v>0</v>
      </c>
      <c r="E25" s="101">
        <f t="shared" si="5"/>
        <v>0</v>
      </c>
      <c r="F25" s="111">
        <f t="shared" si="2"/>
        <v>0</v>
      </c>
    </row>
    <row r="26" spans="2:6" s="13" customFormat="1" ht="21.9" customHeight="1" x14ac:dyDescent="0.3">
      <c r="B26" s="67" t="s">
        <v>1</v>
      </c>
      <c r="C26" s="68">
        <f>SUM(C6:C25)</f>
        <v>0</v>
      </c>
      <c r="D26" s="68">
        <f>SUM(D6:D25)</f>
        <v>0</v>
      </c>
      <c r="E26" s="87">
        <f>SUM(E6:E25)</f>
        <v>0</v>
      </c>
      <c r="F26" s="83">
        <f>SUM(F6:F25)</f>
        <v>0</v>
      </c>
    </row>
    <row r="28" spans="2:6" s="17" customFormat="1" ht="22.5" customHeight="1" x14ac:dyDescent="0.3">
      <c r="B28" s="6"/>
      <c r="C28" s="18"/>
      <c r="E28" s="16"/>
    </row>
    <row r="29" spans="2:6" s="17" customFormat="1" ht="20.25" customHeight="1" x14ac:dyDescent="0.3">
      <c r="B29" s="13"/>
      <c r="C29" s="18"/>
      <c r="E29" s="18"/>
      <c r="F29" s="18"/>
    </row>
    <row r="31" spans="2:6" ht="14.4" x14ac:dyDescent="0.3">
      <c r="B31" s="17"/>
      <c r="C31" s="25"/>
    </row>
    <row r="32" spans="2:6" ht="14.4" x14ac:dyDescent="0.3">
      <c r="B32" s="17"/>
      <c r="C32" s="25"/>
    </row>
  </sheetData>
  <sheetProtection algorithmName="SHA-512" hashValue="9HGU9kHOyzDVg8dCc6h9TCNuCiqwAkEztXGATDKZtF8cA9foIh5AYNfkU3Y9yQyjz37cafmsG7Hoq7p8ygEH7g==" saltValue="OtS04eKE+7ygPIuibm65IA==" spinCount="100000" sheet="1" formatCells="0" formatColumns="0" formatRows="0" insertColumns="0" insertRows="0" insertHyperlinks="0" deleteColumns="0" deleteRows="0" sort="0" autoFilter="0" pivotTables="0"/>
  <mergeCells count="5">
    <mergeCell ref="B3:B5"/>
    <mergeCell ref="D4:D5"/>
    <mergeCell ref="C4:C5"/>
    <mergeCell ref="E4:F4"/>
    <mergeCell ref="B2:C2"/>
  </mergeCells>
  <conditionalFormatting sqref="C6:C25">
    <cfRule type="cellIs" dxfId="9" priority="18" stopIfTrue="1" operator="equal">
      <formula>0</formula>
    </cfRule>
  </conditionalFormatting>
  <conditionalFormatting sqref="D6:D25">
    <cfRule type="cellIs" dxfId="8" priority="20" stopIfTrue="1" operator="equal">
      <formula>0</formula>
    </cfRule>
  </conditionalFormatting>
  <conditionalFormatting sqref="B2">
    <cfRule type="cellIs" dxfId="7" priority="13" stopIfTrue="1" operator="equal">
      <formula>0</formula>
    </cfRule>
  </conditionalFormatting>
  <conditionalFormatting sqref="I2">
    <cfRule type="cellIs" dxfId="6" priority="12" stopIfTrue="1" operator="equal">
      <formula>0</formula>
    </cfRule>
  </conditionalFormatting>
  <conditionalFormatting sqref="E5:E26">
    <cfRule type="cellIs" dxfId="5" priority="7" operator="equal">
      <formula>0</formula>
    </cfRule>
  </conditionalFormatting>
  <conditionalFormatting sqref="F5:F26">
    <cfRule type="cellIs" dxfId="4" priority="6" operator="equal">
      <formula>0</formula>
    </cfRule>
  </conditionalFormatting>
  <conditionalFormatting sqref="D3">
    <cfRule type="cellIs" dxfId="3" priority="5" operator="equal">
      <formula>0</formula>
    </cfRule>
  </conditionalFormatting>
  <conditionalFormatting sqref="F3">
    <cfRule type="cellIs" dxfId="2" priority="4" operator="equal">
      <formula>0</formula>
    </cfRule>
  </conditionalFormatting>
  <conditionalFormatting sqref="C26">
    <cfRule type="cellIs" dxfId="1" priority="2" operator="equal">
      <formula>0</formula>
    </cfRule>
  </conditionalFormatting>
  <conditionalFormatting sqref="D2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16</vt:i4>
      </vt:variant>
    </vt:vector>
  </HeadingPairs>
  <TitlesOfParts>
    <vt:vector size="20" baseType="lpstr">
      <vt:lpstr>Récapitulatif</vt:lpstr>
      <vt:lpstr>Autofinancement total</vt:lpstr>
      <vt:lpstr>Financement par emprunt</vt:lpstr>
      <vt:lpstr>Financement par crédit-bail</vt:lpstr>
      <vt:lpstr>autofinancement</vt:lpstr>
      <vt:lpstr>capital_emprunté</vt:lpstr>
      <vt:lpstr>capital_investi</vt:lpstr>
      <vt:lpstr>coef_dégressif</vt:lpstr>
      <vt:lpstr>da</vt:lpstr>
      <vt:lpstr>dégressif</vt:lpstr>
      <vt:lpstr>du</vt:lpstr>
      <vt:lpstr>durée_amort</vt:lpstr>
      <vt:lpstr>durée_créditbail</vt:lpstr>
      <vt:lpstr>durée_emprunt</vt:lpstr>
      <vt:lpstr>frais_dossier</vt:lpstr>
      <vt:lpstr>IS</vt:lpstr>
      <vt:lpstr>K</vt:lpstr>
      <vt:lpstr>Taux_creditbail</vt:lpstr>
      <vt:lpstr>taux_emprunt</vt:lpstr>
      <vt:lpstr>tx_actualisation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J. BERGARA</cp:lastModifiedBy>
  <dcterms:created xsi:type="dcterms:W3CDTF">1996-10-21T11:03:58Z</dcterms:created>
  <dcterms:modified xsi:type="dcterms:W3CDTF">2020-01-28T11:23:46Z</dcterms:modified>
</cp:coreProperties>
</file>